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/>
  <mc:AlternateContent xmlns:mc="http://schemas.openxmlformats.org/markup-compatibility/2006">
    <mc:Choice Requires="x15">
      <x15ac:absPath xmlns:x15ac="http://schemas.microsoft.com/office/spreadsheetml/2010/11/ac" url="/Users/marieharantova/Documents/2 Výběrová řízení/VZ 2024/04 2024 Stodola Břvany/"/>
    </mc:Choice>
  </mc:AlternateContent>
  <xr:revisionPtr revIDLastSave="0" documentId="13_ncr:1_{D7BAA8B7-E912-7848-9D5C-BB3CE0EBF31B}" xr6:coauthVersionLast="47" xr6:coauthVersionMax="47" xr10:uidLastSave="{00000000-0000-0000-0000-000000000000}"/>
  <bookViews>
    <workbookView xWindow="0" yWindow="500" windowWidth="28800" windowHeight="16420" activeTab="1" xr2:uid="{00000000-000D-0000-FFFF-FFFF00000000}"/>
  </bookViews>
  <sheets>
    <sheet name="Rekapitulace stavby" sheetId="1" state="veryHidden" r:id="rId1"/>
    <sheet name="2024-012 - Oprava stodoly..." sheetId="2" r:id="rId2"/>
  </sheets>
  <definedNames>
    <definedName name="_xlnm._FilterDatabase" localSheetId="1" hidden="1">'2024-012 - Oprava stodoly...'!$C$126:$K$309</definedName>
    <definedName name="_xlnm.Print_Titles" localSheetId="1">'2024-012 - Oprava stodoly...'!$126:$126</definedName>
    <definedName name="_xlnm.Print_Titles" localSheetId="0">'Rekapitulace stavby'!$92:$92</definedName>
    <definedName name="_xlnm.Print_Area" localSheetId="1">'2024-012 - Oprava stodoly...'!$C$4:$J$76,'2024-012 - Oprava stodoly...'!$C$82:$J$110,'2024-012 - Oprava stodoly...'!$C$116:$J$309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308" i="2"/>
  <c r="BH308" i="2"/>
  <c r="BG308" i="2"/>
  <c r="BF308" i="2"/>
  <c r="T308" i="2"/>
  <c r="T307" i="2"/>
  <c r="R308" i="2"/>
  <c r="R307" i="2" s="1"/>
  <c r="P308" i="2"/>
  <c r="P307" i="2" s="1"/>
  <c r="BI305" i="2"/>
  <c r="BH305" i="2"/>
  <c r="BG305" i="2"/>
  <c r="BF305" i="2"/>
  <c r="T305" i="2"/>
  <c r="T304" i="2" s="1"/>
  <c r="R305" i="2"/>
  <c r="R304" i="2" s="1"/>
  <c r="P305" i="2"/>
  <c r="P304" i="2"/>
  <c r="BI302" i="2"/>
  <c r="BH302" i="2"/>
  <c r="BG302" i="2"/>
  <c r="BF302" i="2"/>
  <c r="T302" i="2"/>
  <c r="T301" i="2" s="1"/>
  <c r="R302" i="2"/>
  <c r="R301" i="2"/>
  <c r="P302" i="2"/>
  <c r="P301" i="2"/>
  <c r="BI299" i="2"/>
  <c r="BH299" i="2"/>
  <c r="BG299" i="2"/>
  <c r="BF299" i="2"/>
  <c r="T299" i="2"/>
  <c r="T298" i="2"/>
  <c r="R299" i="2"/>
  <c r="R298" i="2"/>
  <c r="P299" i="2"/>
  <c r="P298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R268" i="2" s="1"/>
  <c r="P269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T243" i="2" s="1"/>
  <c r="R244" i="2"/>
  <c r="R243" i="2" s="1"/>
  <c r="P244" i="2"/>
  <c r="P243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5" i="2"/>
  <c r="BH205" i="2"/>
  <c r="BG205" i="2"/>
  <c r="BF205" i="2"/>
  <c r="T205" i="2"/>
  <c r="R205" i="2"/>
  <c r="P205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F121" i="2"/>
  <c r="E119" i="2"/>
  <c r="F87" i="2"/>
  <c r="E85" i="2"/>
  <c r="J22" i="2"/>
  <c r="E22" i="2"/>
  <c r="J90" i="2" s="1"/>
  <c r="J21" i="2"/>
  <c r="J19" i="2"/>
  <c r="E19" i="2"/>
  <c r="J123" i="2" s="1"/>
  <c r="J18" i="2"/>
  <c r="J16" i="2"/>
  <c r="E16" i="2"/>
  <c r="F90" i="2" s="1"/>
  <c r="J15" i="2"/>
  <c r="J13" i="2"/>
  <c r="E13" i="2"/>
  <c r="F89" i="2" s="1"/>
  <c r="J12" i="2"/>
  <c r="J10" i="2"/>
  <c r="J121" i="2"/>
  <c r="L90" i="1"/>
  <c r="AM90" i="1"/>
  <c r="AM89" i="1"/>
  <c r="L89" i="1"/>
  <c r="AM87" i="1"/>
  <c r="L87" i="1"/>
  <c r="L85" i="1"/>
  <c r="L84" i="1"/>
  <c r="BK228" i="2"/>
  <c r="BK276" i="2"/>
  <c r="J211" i="2"/>
  <c r="BK299" i="2"/>
  <c r="J224" i="2"/>
  <c r="BK146" i="2"/>
  <c r="BK238" i="2"/>
  <c r="BK175" i="2"/>
  <c r="J157" i="2"/>
  <c r="BK256" i="2"/>
  <c r="BK200" i="2"/>
  <c r="BK295" i="2"/>
  <c r="BK240" i="2"/>
  <c r="BK198" i="2"/>
  <c r="BK273" i="2"/>
  <c r="BK130" i="2"/>
  <c r="BK224" i="2"/>
  <c r="J146" i="2"/>
  <c r="J264" i="2"/>
  <c r="J185" i="2"/>
  <c r="AS94" i="1"/>
  <c r="J258" i="2"/>
  <c r="J188" i="2"/>
  <c r="J236" i="2"/>
  <c r="BK302" i="2"/>
  <c r="J238" i="2"/>
  <c r="J169" i="2"/>
  <c r="J308" i="2"/>
  <c r="BK248" i="2"/>
  <c r="J190" i="2"/>
  <c r="BK133" i="2"/>
  <c r="J287" i="2"/>
  <c r="J182" i="2"/>
  <c r="J256" i="2"/>
  <c r="BK162" i="2"/>
  <c r="J280" i="2"/>
  <c r="BK254" i="2"/>
  <c r="BK165" i="2"/>
  <c r="BK269" i="2"/>
  <c r="BK194" i="2"/>
  <c r="J216" i="2"/>
  <c r="J295" i="2"/>
  <c r="J254" i="2"/>
  <c r="J162" i="2"/>
  <c r="BK305" i="2"/>
  <c r="BK262" i="2"/>
  <c r="BK213" i="2"/>
  <c r="J151" i="2"/>
  <c r="BK222" i="2"/>
  <c r="BK251" i="2"/>
  <c r="J143" i="2"/>
  <c r="J269" i="2"/>
  <c r="BK216" i="2"/>
  <c r="BK155" i="2"/>
  <c r="J262" i="2"/>
  <c r="J231" i="2"/>
  <c r="J130" i="2"/>
  <c r="J273" i="2"/>
  <c r="BK236" i="2"/>
  <c r="J137" i="2"/>
  <c r="J293" i="2"/>
  <c r="BK185" i="2"/>
  <c r="BK148" i="2"/>
  <c r="BK280" i="2"/>
  <c r="J175" i="2"/>
  <c r="BK260" i="2"/>
  <c r="J198" i="2"/>
  <c r="J276" i="2"/>
  <c r="BK205" i="2"/>
  <c r="BK137" i="2"/>
  <c r="J260" i="2"/>
  <c r="J219" i="2"/>
  <c r="J148" i="2"/>
  <c r="J194" i="2"/>
  <c r="J251" i="2"/>
  <c r="BK188" i="2"/>
  <c r="BK308" i="2"/>
  <c r="J222" i="2"/>
  <c r="BK160" i="2"/>
  <c r="BK293" i="2"/>
  <c r="BK157" i="2"/>
  <c r="J233" i="2"/>
  <c r="J240" i="2"/>
  <c r="BK169" i="2"/>
  <c r="J213" i="2"/>
  <c r="J155" i="2"/>
  <c r="BK258" i="2"/>
  <c r="BK182" i="2"/>
  <c r="J284" i="2"/>
  <c r="J200" i="2"/>
  <c r="BK143" i="2"/>
  <c r="J205" i="2"/>
  <c r="BK244" i="2"/>
  <c r="BK151" i="2"/>
  <c r="J305" i="2"/>
  <c r="BK231" i="2"/>
  <c r="BK178" i="2"/>
  <c r="BK233" i="2"/>
  <c r="BK287" i="2"/>
  <c r="BK190" i="2"/>
  <c r="BK284" i="2"/>
  <c r="J244" i="2"/>
  <c r="J160" i="2"/>
  <c r="J299" i="2"/>
  <c r="J248" i="2"/>
  <c r="J178" i="2"/>
  <c r="BK211" i="2"/>
  <c r="BK264" i="2"/>
  <c r="BK219" i="2"/>
  <c r="J133" i="2"/>
  <c r="J302" i="2"/>
  <c r="J228" i="2"/>
  <c r="J165" i="2"/>
  <c r="F35" i="2" l="1"/>
  <c r="P297" i="2"/>
  <c r="T297" i="2"/>
  <c r="R297" i="2"/>
  <c r="R129" i="2"/>
  <c r="BK204" i="2"/>
  <c r="J204" i="2"/>
  <c r="J98" i="2"/>
  <c r="R204" i="2"/>
  <c r="R181" i="2"/>
  <c r="T215" i="2"/>
  <c r="P268" i="2"/>
  <c r="BK286" i="2"/>
  <c r="J286" i="2" s="1"/>
  <c r="J104" i="2" s="1"/>
  <c r="T129" i="2"/>
  <c r="BK215" i="2"/>
  <c r="J215" i="2" s="1"/>
  <c r="J99" i="2" s="1"/>
  <c r="P247" i="2"/>
  <c r="P286" i="2"/>
  <c r="P246" i="2" s="1"/>
  <c r="P129" i="2"/>
  <c r="T181" i="2"/>
  <c r="P215" i="2"/>
  <c r="R247" i="2"/>
  <c r="T268" i="2"/>
  <c r="BK181" i="2"/>
  <c r="J181" i="2"/>
  <c r="J97" i="2" s="1"/>
  <c r="P204" i="2"/>
  <c r="T204" i="2"/>
  <c r="BK247" i="2"/>
  <c r="J247" i="2" s="1"/>
  <c r="J102" i="2" s="1"/>
  <c r="BK268" i="2"/>
  <c r="J268" i="2"/>
  <c r="J103" i="2" s="1"/>
  <c r="R286" i="2"/>
  <c r="BK129" i="2"/>
  <c r="J129" i="2"/>
  <c r="J96" i="2" s="1"/>
  <c r="P181" i="2"/>
  <c r="R215" i="2"/>
  <c r="T247" i="2"/>
  <c r="T246" i="2" s="1"/>
  <c r="T286" i="2"/>
  <c r="BK304" i="2"/>
  <c r="J304" i="2"/>
  <c r="J108" i="2" s="1"/>
  <c r="BK243" i="2"/>
  <c r="J243" i="2" s="1"/>
  <c r="J100" i="2" s="1"/>
  <c r="BK307" i="2"/>
  <c r="J307" i="2" s="1"/>
  <c r="J109" i="2" s="1"/>
  <c r="BK298" i="2"/>
  <c r="J298" i="2" s="1"/>
  <c r="J106" i="2" s="1"/>
  <c r="BK301" i="2"/>
  <c r="J301" i="2"/>
  <c r="J107" i="2" s="1"/>
  <c r="F123" i="2"/>
  <c r="BE130" i="2"/>
  <c r="BE146" i="2"/>
  <c r="BE244" i="2"/>
  <c r="BE269" i="2"/>
  <c r="BE276" i="2"/>
  <c r="BE280" i="2"/>
  <c r="BE284" i="2"/>
  <c r="BE305" i="2"/>
  <c r="BE308" i="2"/>
  <c r="J87" i="2"/>
  <c r="F124" i="2"/>
  <c r="BE182" i="2"/>
  <c r="BE190" i="2"/>
  <c r="BE233" i="2"/>
  <c r="BE240" i="2"/>
  <c r="BE258" i="2"/>
  <c r="BE299" i="2"/>
  <c r="J124" i="2"/>
  <c r="BE148" i="2"/>
  <c r="BE248" i="2"/>
  <c r="BE137" i="2"/>
  <c r="BE228" i="2"/>
  <c r="BE236" i="2"/>
  <c r="BE256" i="2"/>
  <c r="BE287" i="2"/>
  <c r="BE293" i="2"/>
  <c r="BE295" i="2"/>
  <c r="BE302" i="2"/>
  <c r="J89" i="2"/>
  <c r="BE133" i="2"/>
  <c r="BE151" i="2"/>
  <c r="BE157" i="2"/>
  <c r="BE169" i="2"/>
  <c r="BE175" i="2"/>
  <c r="BE178" i="2"/>
  <c r="BE194" i="2"/>
  <c r="BE198" i="2"/>
  <c r="BE211" i="2"/>
  <c r="BE213" i="2"/>
  <c r="BE273" i="2"/>
  <c r="BE160" i="2"/>
  <c r="BE185" i="2"/>
  <c r="BE188" i="2"/>
  <c r="BE200" i="2"/>
  <c r="BE205" i="2"/>
  <c r="BE216" i="2"/>
  <c r="BE219" i="2"/>
  <c r="BE222" i="2"/>
  <c r="BE143" i="2"/>
  <c r="BE155" i="2"/>
  <c r="BE162" i="2"/>
  <c r="BE165" i="2"/>
  <c r="BE224" i="2"/>
  <c r="BE231" i="2"/>
  <c r="BE238" i="2"/>
  <c r="BE251" i="2"/>
  <c r="BE254" i="2"/>
  <c r="BE260" i="2"/>
  <c r="BE262" i="2"/>
  <c r="BE264" i="2"/>
  <c r="BD95" i="1"/>
  <c r="BD94" i="1" s="1"/>
  <c r="W33" i="1" s="1"/>
  <c r="F32" i="2"/>
  <c r="BA95" i="1" s="1"/>
  <c r="BA94" i="1" s="1"/>
  <c r="W30" i="1" s="1"/>
  <c r="F33" i="2"/>
  <c r="BB95" i="1" s="1"/>
  <c r="BB94" i="1" s="1"/>
  <c r="AX94" i="1" s="1"/>
  <c r="F34" i="2"/>
  <c r="BC95" i="1"/>
  <c r="BC94" i="1"/>
  <c r="AY94" i="1" s="1"/>
  <c r="J32" i="2"/>
  <c r="AW95" i="1" s="1"/>
  <c r="R246" i="2" l="1"/>
  <c r="P128" i="2"/>
  <c r="P127" i="2"/>
  <c r="AU95" i="1"/>
  <c r="AU94" i="1" s="1"/>
  <c r="R128" i="2"/>
  <c r="R127" i="2"/>
  <c r="T128" i="2"/>
  <c r="T127" i="2" s="1"/>
  <c r="BK128" i="2"/>
  <c r="J128" i="2" s="1"/>
  <c r="J95" i="2" s="1"/>
  <c r="BK246" i="2"/>
  <c r="J246" i="2" s="1"/>
  <c r="J101" i="2" s="1"/>
  <c r="BK297" i="2"/>
  <c r="J297" i="2" s="1"/>
  <c r="J105" i="2" s="1"/>
  <c r="AW94" i="1"/>
  <c r="AK30" i="1"/>
  <c r="W31" i="1"/>
  <c r="F31" i="2"/>
  <c r="AZ95" i="1"/>
  <c r="AZ94" i="1" s="1"/>
  <c r="AV94" i="1" s="1"/>
  <c r="AK29" i="1" s="1"/>
  <c r="W32" i="1"/>
  <c r="J31" i="2"/>
  <c r="AV95" i="1" s="1"/>
  <c r="AT95" i="1" s="1"/>
  <c r="BK127" i="2" l="1"/>
  <c r="J127" i="2"/>
  <c r="J94" i="2"/>
  <c r="W29" i="1"/>
  <c r="AT94" i="1"/>
  <c r="J28" i="2" l="1"/>
  <c r="AG95" i="1"/>
  <c r="AG94" i="1"/>
  <c r="AK26" i="1" s="1"/>
  <c r="AK35" i="1" s="1"/>
  <c r="AN94" i="1" l="1"/>
  <c r="J37" i="2"/>
  <c r="AN95" i="1"/>
</calcChain>
</file>

<file path=xl/sharedStrings.xml><?xml version="1.0" encoding="utf-8"?>
<sst xmlns="http://schemas.openxmlformats.org/spreadsheetml/2006/main" count="1831" uniqueCount="451">
  <si>
    <t>Export Komplet</t>
  </si>
  <si>
    <t/>
  </si>
  <si>
    <t>2.0</t>
  </si>
  <si>
    <t>False</t>
  </si>
  <si>
    <t>{df314b1e-7646-4b0b-aec5-3393ab97f3f7}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</si>
  <si>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</si>
  <si>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</si>
  <si>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</si>
  <si>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</si>
  <si>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</si>
  <si>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</si>
  <si>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</si>
  <si>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</si>
  <si>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2024-012</t>
  </si>
  <si>
    <t>Stavba:</t>
  </si>
  <si>
    <t>Oprava stodoly Břvany</t>
  </si>
  <si>
    <t>KSO:</t>
  </si>
  <si>
    <t>CC-CZ:</t>
  </si>
  <si>
    <t>Místo:</t>
  </si>
  <si>
    <t xml:space="preserve"> </t>
  </si>
  <si>
    <t>Datum:</t>
  </si>
  <si>
    <t>19. 2. 2024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</si>
  <si>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</si>
  <si>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</si>
  <si>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</si>
  <si>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</si>
  <si>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</si>
  <si>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</si>
  <si>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</si>
  <si>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</si>
  <si>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</si>
  <si>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</si>
  <si>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</si>
  <si>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</si>
  <si>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</si>
  <si>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</si>
  <si>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</si>
  <si>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</si>
  <si>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</si>
  <si>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</si>
  <si>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</si>
  <si>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</si>
  <si>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</si>
  <si>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</si>
  <si>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</si>
  <si>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</si>
  <si>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</si>
  <si>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</si>
  <si>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</si>
  <si>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</si>
  <si>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</si>
  <si>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</si>
  <si>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</si>
  <si>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</si>
  <si>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</si>
  <si>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</si>
  <si>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</si>
  <si>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</si>
  <si>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</si>
  <si>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</si>
  <si>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</si>
  <si>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</si>
  <si>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</si>
  <si>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</si>
  <si>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</si>
  <si>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</si>
  <si>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</si>
  <si>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</si>
  <si>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</si>
  <si>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</si>
  <si>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</si>
  <si>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</si>
  <si>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</si>
  <si>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</si>
  <si>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</si>
  <si>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</si>
  <si>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</si>
  <si>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</si>
  <si>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</si>
  <si>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</si>
  <si>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</si>
  <si>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</si>
  <si>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</si>
  <si>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</si>
  <si>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</si>
  <si>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</si>
  <si>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</si>
  <si>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</si>
  <si>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</si>
  <si>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</si>
  <si>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</si>
  <si>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764 - Konstrukce klempířské</t>
  </si>
  <si>
    <t xml:space="preserve">    765 - Krytina skládaná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</si>
  <si>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</si>
  <si>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</si>
  <si>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</si>
  <si>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</si>
  <si>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</si>
  <si>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</si>
  <si>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</si>
  <si>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</si>
  <si>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</si>
  <si>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</si>
  <si>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</si>
  <si>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</si>
  <si>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</si>
  <si>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</si>
  <si>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</si>
  <si>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</si>
  <si>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</si>
  <si>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</si>
  <si>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</si>
  <si>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</si>
  <si>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</si>
  <si>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</si>
  <si>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</si>
  <si>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</si>
  <si>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</si>
  <si>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</si>
  <si>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</si>
  <si>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4</t>
  </si>
  <si>
    <t>14868466</t>
  </si>
  <si>
    <t>PP</t>
  </si>
  <si>
    <t>Odstranění křovin a stromů s odstraněním kořenů ručně průměru kmene do 100 mm jakékoliv plochy v rovině nebo ve svahu o sklonu do 1:5</t>
  </si>
  <si>
    <t>VV</t>
  </si>
  <si>
    <t>20*1,5</t>
  </si>
  <si>
    <t>122211101</t>
  </si>
  <si>
    <t>Odkopávky a prokopávky v hornině třídy těžitelnosti I, skupiny 3 ručně</t>
  </si>
  <si>
    <t>m3</t>
  </si>
  <si>
    <t>-105591940</t>
  </si>
  <si>
    <t>Odkopávky a prokopávky ručně zapažené i nezapažené v hornině třídy těžitelnosti I skupiny 3</t>
  </si>
  <si>
    <t>odkopávka základů</t>
  </si>
  <si>
    <t>6*1,5*1,5*2</t>
  </si>
  <si>
    <t>3</t>
  </si>
  <si>
    <t>132212132</t>
  </si>
  <si>
    <t>Hloubení nezapažených rýh šířky do 800 mm v nesoudržných horninách třídy těžitelnosti I skupiny 3 ručně</t>
  </si>
  <si>
    <t>-1320613590</t>
  </si>
  <si>
    <t>Hloubení nezapažených rýh šířky do 800 mm ručně s urovnáním dna do předepsaného profilu a spádu v hornině třídy těžitelnosti I skupiny 3 nesoudržných</t>
  </si>
  <si>
    <t>odvedení svodů</t>
  </si>
  <si>
    <t>2*5*0,8*0,8</t>
  </si>
  <si>
    <t>2*15*0,8*0,8</t>
  </si>
  <si>
    <t>Součet</t>
  </si>
  <si>
    <t>162211311</t>
  </si>
  <si>
    <t>Vodorovné přemístění výkopku z horniny třídy těžitelnosti I skupiny 1 až 3 stavebním kolečkem do 10 m</t>
  </si>
  <si>
    <t>1018123771</t>
  </si>
  <si>
    <t>Vodorovné přemístění výkopku nebo sypaniny stavebním kolečkem s vyprázdněním kolečka na hromady nebo do dopravního prostředku na vzdálenost do 10 m z horniny třídy těžitelnosti I, skupiny 1 až 3</t>
  </si>
  <si>
    <t>8,192</t>
  </si>
  <si>
    <t>5</t>
  </si>
  <si>
    <t>162211319</t>
  </si>
  <si>
    <t>Příplatek k vodorovnému přemístění výkopku z horniny třídy těžitelnosti I skupiny 1 až 3 stavebním kolečkem za každých dalších 10 m</t>
  </si>
  <si>
    <t>2035937045</t>
  </si>
  <si>
    <t>Vodorovné přemístění výkopku nebo sypaniny stavebním kolečkem s vyprázdněním kolečka na hromady nebo do dopravního prostředku na vzdálenost do 10 m Příplatek za každých dalších 10 m k ceně -1311</t>
  </si>
  <si>
    <t>6</t>
  </si>
  <si>
    <t>162301501</t>
  </si>
  <si>
    <t>Vodorovné přemístění křovin do 5 km D kmene do 100 mm</t>
  </si>
  <si>
    <t>-845172018</t>
  </si>
  <si>
    <t>Vodorovné přemístění smýcených křovin do průměru kmene 100 mm na vzdálenost do 5 000 m</t>
  </si>
  <si>
    <t>P</t>
  </si>
  <si>
    <t>Poznámka k položce:_x000D_
odvoz na skládku k ekologické likvidaci - poplatek 0,-Kč</t>
  </si>
  <si>
    <t>7</t>
  </si>
  <si>
    <t>162301981</t>
  </si>
  <si>
    <t>Příplatek k vodorovnému přemístění křovin D kmene do 100 mm ZKD 1 km</t>
  </si>
  <si>
    <t>1234403254</t>
  </si>
  <si>
    <t>Vodorovné přemístění smýcených křovin Příplatek k ceně za každých dalších i započatých 1 000 m</t>
  </si>
  <si>
    <t>30*10 'Přepočtené koeficientem množství</t>
  </si>
  <si>
    <t>8</t>
  </si>
  <si>
    <t>162751117</t>
  </si>
  <si>
    <t>Vodorovné přemístění přes 9 000 do 10000 m výkopku/sypaniny z horniny třídy těžitelnosti I skupiny 1 až 3</t>
  </si>
  <si>
    <t>-1641852505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</si>
  <si>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</si>
  <si>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9</t>
  </si>
  <si>
    <t>162751119</t>
  </si>
  <si>
    <t>Příplatek k vodorovnému přemístění výkopku/sypaniny z horniny třídy těžitelnosti I skupiny 1 až 3 ZKD 1000 m přes 10000 m</t>
  </si>
  <si>
    <t>-1569936494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</si>
  <si>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</si>
  <si>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8,192*5 'Přepočtené koeficientem množství</t>
  </si>
  <si>
    <t>10</t>
  </si>
  <si>
    <t>167111101</t>
  </si>
  <si>
    <t>Nakládání výkopku z hornin třídy těžitelnosti I skupiny 1 až 3 ručně</t>
  </si>
  <si>
    <t>-1193885473</t>
  </si>
  <si>
    <t>Nakládání, skládání a překládání neulehlého výkopku nebo sypaniny ručně nakládání, z hornin třídy těžitelnosti I, skupiny 1 až 3</t>
  </si>
  <si>
    <t>11</t>
  </si>
  <si>
    <t>171201231</t>
  </si>
  <si>
    <t>Poplatek za uložení zeminy a kamení na recyklační skládce (skládkovné) kód odpadu 17 05 04</t>
  </si>
  <si>
    <t>t</t>
  </si>
  <si>
    <t>-1791089452</t>
  </si>
  <si>
    <t>Poplatek za uložení stavebního odpadu na recyklační skládce (skládkovné) zeminy a kamení zatříděného do Katalogu odpadů pod kódem 17 05 04</t>
  </si>
  <si>
    <t>8,192*1,8</t>
  </si>
  <si>
    <t>174111101</t>
  </si>
  <si>
    <t>Zásyp jam, šachet rýh nebo kolem objektů sypaninou se zhutněním ručně</t>
  </si>
  <si>
    <t>-2101197759</t>
  </si>
  <si>
    <t>Zásyp sypaninou z jakékoliv horniny ručně s uložením výkopku ve vrstvách se zhutněním jam, šachet, rýh nebo kolem objektů v těchto vykopávkách</t>
  </si>
  <si>
    <t>zpětný zásyp po podbetonování základů</t>
  </si>
  <si>
    <t>13</t>
  </si>
  <si>
    <t>-147540180</t>
  </si>
  <si>
    <t>rýha trativodu</t>
  </si>
  <si>
    <t>"výkop"25,6</t>
  </si>
  <si>
    <t>"odpočet obsypu"-8,192</t>
  </si>
  <si>
    <t>14</t>
  </si>
  <si>
    <t>175111101</t>
  </si>
  <si>
    <t>Obsypání potrubí ručně sypaninou bez prohození, uloženou do 3 m</t>
  </si>
  <si>
    <t>133915371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</si>
  <si>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</si>
  <si>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25,6*0,8*0,4</t>
  </si>
  <si>
    <t>15</t>
  </si>
  <si>
    <t>M</t>
  </si>
  <si>
    <t>58337303</t>
  </si>
  <si>
    <t>štěrkopísek frakce 0/8</t>
  </si>
  <si>
    <t>-600408613</t>
  </si>
  <si>
    <t>8,192*2 'Přepočtené koeficientem množství</t>
  </si>
  <si>
    <t>Zakládání</t>
  </si>
  <si>
    <t>16</t>
  </si>
  <si>
    <t>211971110</t>
  </si>
  <si>
    <t>Zřízení opláštění žeber nebo trativodů geotextilií v rýze nebo zářezu sklonu do 1:2</t>
  </si>
  <si>
    <t>176984236</t>
  </si>
  <si>
    <t>Zřízení opláštění výplně z geotextilie odvodňovacích žeber nebo trativodů v rýze nebo zářezu se stěnami šikmými o sklonu do 1:2</t>
  </si>
  <si>
    <t>25,6*0,8</t>
  </si>
  <si>
    <t>17</t>
  </si>
  <si>
    <t>69311081</t>
  </si>
  <si>
    <t>geotextilie netkaná separační, ochranná, filtrační, drenážní PES 300g/m2</t>
  </si>
  <si>
    <t>-857607462</t>
  </si>
  <si>
    <t>20,48*1,1845 'Přepočtené koeficientem množství</t>
  </si>
  <si>
    <t>18</t>
  </si>
  <si>
    <t>212750102</t>
  </si>
  <si>
    <t>Trativod z drenážních trubek PVC-U SN 4 perforace 360° včetně lože otevřený výkop DN 125 pro budovy plocha pro vtékání vody min. 80 cm2/m</t>
  </si>
  <si>
    <t>m</t>
  </si>
  <si>
    <t>1780581303</t>
  </si>
  <si>
    <t>Trativody z drenážních a melioračních trubek pro budovy se zřízením štěrkového lože pod trubky a s jejich obsypem v otevřeném výkopu trubka tyčová PVC-U plocha pro vtékání vody min. 80 cm2/m SN 4 celoperforovaná 360° DN 125</t>
  </si>
  <si>
    <t>19</t>
  </si>
  <si>
    <t>279311137</t>
  </si>
  <si>
    <t>Postupné podbetonování základového zdiva železovým betonem bez zvláštních nároků na prostředí tř. C 30/37</t>
  </si>
  <si>
    <t>1670095225</t>
  </si>
  <si>
    <t>Postupné podbetonování základového zdiva jakékoliv tloušťky, bez výkopu, bez zapažení a bednění z betonu železového bez zvláštních nároků na prostředí tř. C 30/37</t>
  </si>
  <si>
    <t>zadní rohy</t>
  </si>
  <si>
    <t>6*1*0,9*2</t>
  </si>
  <si>
    <t>20</t>
  </si>
  <si>
    <t>279351411</t>
  </si>
  <si>
    <t>Bednění základového zdiva při podbetonování ploch rovinných zřízení</t>
  </si>
  <si>
    <t>-493166289</t>
  </si>
  <si>
    <t>Bednění základového zdiva při podbetonování pro plochy rovinné zřízení</t>
  </si>
  <si>
    <t>6*0,9*2</t>
  </si>
  <si>
    <t>279351412</t>
  </si>
  <si>
    <t>Bednění základového zdiva při podbetonování ploch rovinných odstranění</t>
  </si>
  <si>
    <t>1802063331</t>
  </si>
  <si>
    <t>Bednění základového zdiva při podbetonování pro plochy rovinné odstranění</t>
  </si>
  <si>
    <t>22</t>
  </si>
  <si>
    <t>279361113</t>
  </si>
  <si>
    <t>Výztuž základového zdiva při podbetonování z betonářské oceli 10 505</t>
  </si>
  <si>
    <t>-1074309300</t>
  </si>
  <si>
    <t>Výztuž základového zdiva při podbetonování z oceli 10 505 (R) nebo BSt 500</t>
  </si>
  <si>
    <t>předpoklad 30 kg/m3</t>
  </si>
  <si>
    <t>10,8*30/1000</t>
  </si>
  <si>
    <t>Úpravy povrchů, podlahy a osazování výplní</t>
  </si>
  <si>
    <t>23</t>
  </si>
  <si>
    <t>622142001. R01</t>
  </si>
  <si>
    <t>Sklovláknité pletivo vnějších stěn  systému vyztužených omtek - MAPEGRID G 220</t>
  </si>
  <si>
    <t>76564498</t>
  </si>
  <si>
    <t>8*6*4</t>
  </si>
  <si>
    <t>čelní vnitřní stěna nad vraty</t>
  </si>
  <si>
    <t>15*1</t>
  </si>
  <si>
    <t>24</t>
  </si>
  <si>
    <t>62233114.R02</t>
  </si>
  <si>
    <t>Cementová omítka dvou složková vnějších stěn nanášená ručně - PLANITOP HDM MAXI - tl.25 mm</t>
  </si>
  <si>
    <t>-735695179</t>
  </si>
  <si>
    <t>Cementová omítka dvou složková vnějších stěn nanášená ručně - PLANITOP HDM MAXI</t>
  </si>
  <si>
    <t>25</t>
  </si>
  <si>
    <t>62233114.R03</t>
  </si>
  <si>
    <t>Příplatek za vyrovnání - Cementová omítka dvou složková vnějších stěn nanášená ručně - PLANITOP HDM MAXI - tl.25 mm</t>
  </si>
  <si>
    <t>1159473329</t>
  </si>
  <si>
    <t>Ostatní konstrukce a práce, bourání</t>
  </si>
  <si>
    <t>26</t>
  </si>
  <si>
    <t>941111121</t>
  </si>
  <si>
    <t>Montáž lešení řadového trubkového lehkého s podlahami zatížení do 200 kg/m2 š od 0,9 do 1,2 m v do 10 m</t>
  </si>
  <si>
    <t>38652364</t>
  </si>
  <si>
    <t>Lešení řadové trubkové lehké pracovní s podlahami s provozním zatížením tř. 3 do 200 kg/m2 šířky tř. W09 od 0,9 do 1,2 m, výšky výšky do 10 m montáž</t>
  </si>
  <si>
    <t>27</t>
  </si>
  <si>
    <t>941111221</t>
  </si>
  <si>
    <t>Příplatek k lešení řadovému trubkovému lehkému s podlahami do 200 kg/m2 š od 0,9 do 1,2 m v 10 m za každý den použití</t>
  </si>
  <si>
    <t>-1344773327</t>
  </si>
  <si>
    <t>Lešení řadové trubkové lehké pracovní s podlahami s provozním zatížením tř. 3 do 200 kg/m2 šířky tř. W09 od 0,9 do 1,2 m, výšky výšky do 10 m příplatek k ceně za každý den použití</t>
  </si>
  <si>
    <t>192*30 'Přepočtené koeficientem množství</t>
  </si>
  <si>
    <t>28</t>
  </si>
  <si>
    <t>941111821</t>
  </si>
  <si>
    <t>Demontáž lešení řadového trubkového lehkého s podlahami zatížení do 200 kg/m2 š od 0,9 do 1,2 m v do 10 m</t>
  </si>
  <si>
    <t>-1653770315</t>
  </si>
  <si>
    <t>Lešení řadové trubkové lehké pracovní s podlahami s provozním zatížením tř. 3 do 200 kg/m2 šířky tř. W09 od 0,9 do 1,2 m, výšky výšky do 10 m demontáž</t>
  </si>
  <si>
    <t>29</t>
  </si>
  <si>
    <t>943211111</t>
  </si>
  <si>
    <t>Montáž lešení prostorového rámového lehkého s podlahami zatížení do 200 kg/m2 v do 10 m</t>
  </si>
  <si>
    <t>-1431338372</t>
  </si>
  <si>
    <t>Lešení prostorové rámové lehké pracovní s podlahami s provozním zatížením tř. 3 do 200 kg/m2 výšky do 10 m montáž</t>
  </si>
  <si>
    <t>provedení pruhu nad vraty</t>
  </si>
  <si>
    <t>15*6</t>
  </si>
  <si>
    <t>30</t>
  </si>
  <si>
    <t>943211211</t>
  </si>
  <si>
    <t>Příplatek k lešení prostorovému rámovému lehkému s podlahami do 200 kg/m2 v do 10 m za každý den použití</t>
  </si>
  <si>
    <t>1821744454</t>
  </si>
  <si>
    <t>Lešení prostorové rámové lehké pracovní s podlahami s provozním zatížením tř. 3 do 200 kg/m2 výšky do 10 m příplatek k ceně za každý den použití</t>
  </si>
  <si>
    <t>90*30 'Přepočtené koeficientem množství</t>
  </si>
  <si>
    <t>31</t>
  </si>
  <si>
    <t>943211811</t>
  </si>
  <si>
    <t>Demontáž lešení prostorového rámového lehkého s podlahami zatížení do 200 kg/m2 v do 10 m</t>
  </si>
  <si>
    <t>-1223253411</t>
  </si>
  <si>
    <t>Lešení prostorové rámové lehké pracovní s podlahami s provozním zatížením tř. 3 do 200 kg/m2 výšky do 10 m demontáž</t>
  </si>
  <si>
    <t>32</t>
  </si>
  <si>
    <t>944511111</t>
  </si>
  <si>
    <t>Montáž ochranné sítě z textilie z umělých vláken</t>
  </si>
  <si>
    <t>1971774916</t>
  </si>
  <si>
    <t>Síť ochranná zavěšená na konstrukci lešení z textilie z umělých vláken montáž</t>
  </si>
  <si>
    <t>33</t>
  </si>
  <si>
    <t>944511211</t>
  </si>
  <si>
    <t>Příplatek k ochranné síti za každý den použití</t>
  </si>
  <si>
    <t>-1662209139</t>
  </si>
  <si>
    <t>Síť ochranná zavěšená na konstrukci lešení z textilie z umělých vláken příplatek k ceně za každý den použití</t>
  </si>
  <si>
    <t>34</t>
  </si>
  <si>
    <t>944511811</t>
  </si>
  <si>
    <t>Demontáž ochranné sítě z textilie z umělých vláken</t>
  </si>
  <si>
    <t>-1588019626</t>
  </si>
  <si>
    <t>Síť ochranná zavěšená na konstrukci lešení z textilie z umělých vláken demontáž</t>
  </si>
  <si>
    <t>35</t>
  </si>
  <si>
    <t>975011551</t>
  </si>
  <si>
    <t>Podpěrné dřevení při podezdívání základů tl přes 900 do 1200 mm vyzdívka v do 2 m dl podchycení přes 3 do 5 m</t>
  </si>
  <si>
    <t>-1035093170</t>
  </si>
  <si>
    <t>Podpěrné dřevení při podezdívání základového zdiva při výšce vyzdívky do 2 m, při tl. zdiva přes 900 do 1200 mm a délce podchycení přes 3 do 5 m</t>
  </si>
  <si>
    <t>3*2*2</t>
  </si>
  <si>
    <t>998</t>
  </si>
  <si>
    <t>Přesun hmot</t>
  </si>
  <si>
    <t>36</t>
  </si>
  <si>
    <t>998018002</t>
  </si>
  <si>
    <t>Přesun hmot pro budovy ruční pro budovy v přes 6 do 12 m</t>
  </si>
  <si>
    <t>-1321027198</t>
  </si>
  <si>
    <t>Přesun hmot pro budovy občanské výstavby, bydlení, výrobu a služby ruční (bez užití mechanizace) vodorovná dopravní vzdálenost do 100 m pro budovy s jakoukoliv nosnou konstrukcí výšky přes 6 do 12 m</t>
  </si>
  <si>
    <t>PSV</t>
  </si>
  <si>
    <t>Práce a dodávky PSV</t>
  </si>
  <si>
    <t>764</t>
  </si>
  <si>
    <t>Konstrukce klempířské</t>
  </si>
  <si>
    <t>37</t>
  </si>
  <si>
    <t>764004803</t>
  </si>
  <si>
    <t>Demontáž podokapního žlabu k dalšímu použití</t>
  </si>
  <si>
    <t>-1417989182</t>
  </si>
  <si>
    <t>Demontáž klempířských konstrukcí žlabu podokapního k dalšímu použití</t>
  </si>
  <si>
    <t>15*2</t>
  </si>
  <si>
    <t>38</t>
  </si>
  <si>
    <t>764004863</t>
  </si>
  <si>
    <t>Demontáž svodu k dalšímu použití</t>
  </si>
  <si>
    <t>-66543747</t>
  </si>
  <si>
    <t>Demontáž klempířských konstrukcí svodu k dalšímu použití</t>
  </si>
  <si>
    <t>2*6</t>
  </si>
  <si>
    <t>39</t>
  </si>
  <si>
    <t>764501103</t>
  </si>
  <si>
    <t>Montáž žlabu podokapního půlkulatého</t>
  </si>
  <si>
    <t>722622989</t>
  </si>
  <si>
    <t>Montáž žlabu podokapního půlkruhového žlabu</t>
  </si>
  <si>
    <t>40</t>
  </si>
  <si>
    <t>764501104</t>
  </si>
  <si>
    <t>Montáž čela pro podokapní půlkulatý žlab</t>
  </si>
  <si>
    <t>kus</t>
  </si>
  <si>
    <t>1258109047</t>
  </si>
  <si>
    <t>Montáž žlabu podokapního půlkruhového čela</t>
  </si>
  <si>
    <t>41</t>
  </si>
  <si>
    <t>764501105</t>
  </si>
  <si>
    <t>Montáž háku pro podokapní půlkulatý žlab</t>
  </si>
  <si>
    <t>-1478484704</t>
  </si>
  <si>
    <t>Montáž žlabu podokapního půlkruhového háku</t>
  </si>
  <si>
    <t>42</t>
  </si>
  <si>
    <t>764501106</t>
  </si>
  <si>
    <t>Montáž hrdla pro podokapní půlkulatý žlab</t>
  </si>
  <si>
    <t>1413827826</t>
  </si>
  <si>
    <t>Montáž žlabu podokapního půlkruhového hrdla</t>
  </si>
  <si>
    <t>43</t>
  </si>
  <si>
    <t>764501108</t>
  </si>
  <si>
    <t>Montáž kotlíku oválného (trychtýřového) pro podokapní žlab</t>
  </si>
  <si>
    <t>-514463661</t>
  </si>
  <si>
    <t>Montáž žlabu podokapního půlkruhového kotlíku</t>
  </si>
  <si>
    <t>44</t>
  </si>
  <si>
    <t>764508131</t>
  </si>
  <si>
    <t>Montáž kruhového svodu</t>
  </si>
  <si>
    <t>-799476230</t>
  </si>
  <si>
    <t>Montáž svodu kruhového, průměru svodu</t>
  </si>
  <si>
    <t>zpětná montáž</t>
  </si>
  <si>
    <t>765</t>
  </si>
  <si>
    <t>Krytina skládaná</t>
  </si>
  <si>
    <t>45</t>
  </si>
  <si>
    <t>765111016</t>
  </si>
  <si>
    <t>Montáž krytiny keramické drážkové sklonu do 30° na sucho přes 12 do 13 ks/m2</t>
  </si>
  <si>
    <t>253079625</t>
  </si>
  <si>
    <t>Montáž krytiny keramické sklonu do 30° drážkové na sucho, počet kusů přes 12 do 13 ks/m2</t>
  </si>
  <si>
    <t>Poznámka k položce:_x000D_
zpětná montáž</t>
  </si>
  <si>
    <t>15*6,9*2</t>
  </si>
  <si>
    <t>46</t>
  </si>
  <si>
    <t>765111201</t>
  </si>
  <si>
    <t>Montáž krytiny keramické okapní větrací pás</t>
  </si>
  <si>
    <t>-181527225</t>
  </si>
  <si>
    <t>Montáž krytiny keramické okapové hrany s okapním větracím pásem</t>
  </si>
  <si>
    <t>47</t>
  </si>
  <si>
    <t>765111351</t>
  </si>
  <si>
    <t>Montáž krytiny keramické štítové hrany na sucho okrajovými taškami</t>
  </si>
  <si>
    <t>-1827957188</t>
  </si>
  <si>
    <t>6,9*2*2</t>
  </si>
  <si>
    <t>48</t>
  </si>
  <si>
    <t>765121802</t>
  </si>
  <si>
    <t>Demontáž krytiny betonové sklonu do 30° na sucho k dalšímu použití</t>
  </si>
  <si>
    <t>-457309060</t>
  </si>
  <si>
    <t>Demontáž krytiny betonové na sucho, sklonu do 30° k dalšímu použití</t>
  </si>
  <si>
    <t>Poznámka k položce:_x000D_
po realizaci oprav na zdivu bude provedena zpětná montáž</t>
  </si>
  <si>
    <t>49</t>
  </si>
  <si>
    <t>998765121</t>
  </si>
  <si>
    <t>Přesun hmot tonážní pro krytiny skládané ruční v objektech v do 6 m</t>
  </si>
  <si>
    <t>-1771897081</t>
  </si>
  <si>
    <t>Přesun hmot pro krytiny skládané stanovený z hmotnosti přesunovaného materiálu vodorovná dopravní vzdálenost do 50 m ruční (bez užití mechanizace) na objektech výšky do 6 m</t>
  </si>
  <si>
    <t>783</t>
  </si>
  <si>
    <t>Dokončovací práce - nátěry</t>
  </si>
  <si>
    <t>50</t>
  </si>
  <si>
    <t>783823133</t>
  </si>
  <si>
    <t>Penetrační silikátový nátěr hladkých, tenkovrstvých zrnitých nebo štukových omítek</t>
  </si>
  <si>
    <t>-1830596294</t>
  </si>
  <si>
    <t>Penetrační nátěr omítek hladkých omítek hladkých, zrnitých tenkovrstvých nebo štukových stupně členitosti 1 a 2 silikátový</t>
  </si>
  <si>
    <t>51</t>
  </si>
  <si>
    <t>783827123</t>
  </si>
  <si>
    <t>Krycí jednonásobný silikátový nátěr omítek stupně členitosti 1 a 2</t>
  </si>
  <si>
    <t>131465403</t>
  </si>
  <si>
    <t>Krycí (ochranný ) nátěr omítek jednonásobný hladkých omítek hladkých, zrnitých tenkovrstvých nebo štukových stupně členitosti 1 a 2 silikátový</t>
  </si>
  <si>
    <t>52</t>
  </si>
  <si>
    <t>783827129</t>
  </si>
  <si>
    <t>Příplatek k cenám jednonásobného nátěru omítek stupně členitosti 1 a 2 za biocidní přísadu</t>
  </si>
  <si>
    <t>-180395780</t>
  </si>
  <si>
    <t>Krycí (ochranný ) nátěr omítek jednonásobný hladkých omítek hladkých, zrnitých tenkovrstvých nebo štukových stupně členitosti 1 a 2 Příplatek k cenám -7121 až -7127 za biocidní přísadu</t>
  </si>
  <si>
    <t>VRN</t>
  </si>
  <si>
    <t>Vedlejší rozpočtové náklady</t>
  </si>
  <si>
    <t>VRN3</t>
  </si>
  <si>
    <t>Zařízení staveniště</t>
  </si>
  <si>
    <t>53</t>
  </si>
  <si>
    <t>030001000</t>
  </si>
  <si>
    <t>kpl</t>
  </si>
  <si>
    <t>1024</t>
  </si>
  <si>
    <t>417918602</t>
  </si>
  <si>
    <t>VRN4</t>
  </si>
  <si>
    <t>Inženýrská činnost</t>
  </si>
  <si>
    <t>54</t>
  </si>
  <si>
    <t>040001000</t>
  </si>
  <si>
    <t>1155405864</t>
  </si>
  <si>
    <t>VRN6</t>
  </si>
  <si>
    <t>Územní vlivy</t>
  </si>
  <si>
    <t>55</t>
  </si>
  <si>
    <t>060001000</t>
  </si>
  <si>
    <t>-1036771874</t>
  </si>
  <si>
    <t>VRN9</t>
  </si>
  <si>
    <t>Ostatní náklady</t>
  </si>
  <si>
    <t>56</t>
  </si>
  <si>
    <t>090001000</t>
  </si>
  <si>
    <t>1316443113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</si>
</sst>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3" fillId="0" borderId="0" xfId="0" applyFont="1" applyAlignment="1">
      <alignment vertical="center" wrapText="1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4" fontId="20" fillId="5" borderId="22" xfId="0" applyNumberFormat="1" applyFont="1" applyFill="1" applyBorder="1" applyAlignment="1" applyProtection="1">
      <alignment vertical="center"/>
      <protection locked="0"/>
    </xf>
    <xf numFmtId="0" fontId="0" fillId="5" borderId="0" xfId="0" applyFill="1" applyAlignment="1">
      <alignment vertical="center"/>
    </xf>
    <xf numFmtId="0" fontId="9" fillId="5" borderId="0" xfId="0" applyFont="1" applyFill="1" applyAlignment="1">
      <alignment vertical="center"/>
    </xf>
    <xf numFmtId="0" fontId="10" fillId="5" borderId="0" xfId="0" applyFont="1" applyFill="1" applyAlignment="1">
      <alignment vertical="center"/>
    </xf>
    <xf numFmtId="0" fontId="11" fillId="5" borderId="0" xfId="0" applyFont="1" applyFill="1" applyAlignment="1">
      <alignment vertical="center"/>
    </xf>
    <xf numFmtId="4" fontId="34" fillId="5" borderId="22" xfId="0" applyNumberFormat="1" applyFont="1" applyFill="1" applyBorder="1" applyAlignment="1" applyProtection="1">
      <alignment vertical="center"/>
      <protection locked="0"/>
    </xf>
    <xf numFmtId="0" fontId="8" fillId="5" borderId="0" xfId="0" applyFont="1" applyFill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baseColWidth="10" defaultRowHeight="16"/>
  <cols>
    <col min="1" max="1" width="8.25" customWidth="1"/>
    <col min="2" max="2" width="1.75" customWidth="1"/>
    <col min="3" max="3" width="4.25" customWidth="1"/>
    <col min="4" max="33" width="2.75" customWidth="1"/>
    <col min="34" max="34" width="3.25" customWidth="1"/>
    <col min="35" max="35" width="31.7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5.75" hidden="1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.25" hidden="1" customWidth="1"/>
    <col min="54" max="54" width="25" hidden="1" customWidth="1"/>
    <col min="55" max="55" width="21.75" hidden="1" customWidth="1"/>
    <col min="56" max="56" width="19.25" hidden="1" customWidth="1"/>
    <col min="57" max="57" width="66.5" customWidth="1"/>
    <col min="71" max="91" width="9.25" hidden="1"/>
  </cols>
  <sheetData>
    <row r="1" spans="1:74" ht="1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7" customHeight="1">
      <c r="AR2" s="204" t="s">
        <v>5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6" t="s">
        <v>6</v>
      </c>
      <c r="BT2" s="16" t="s">
        <v>7</v>
      </c>
    </row>
    <row r="3" spans="1:74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>
      <c r="B5" s="19"/>
      <c r="D5" s="22" t="s">
        <v>12</v>
      </c>
      <c r="K5" s="171" t="s">
        <v>13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R5" s="19"/>
      <c r="BS5" s="16" t="s">
        <v>6</v>
      </c>
    </row>
    <row r="6" spans="1:74" ht="37" customHeight="1">
      <c r="B6" s="19"/>
      <c r="D6" s="24" t="s">
        <v>14</v>
      </c>
      <c r="K6" s="173" t="s">
        <v>15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R6" s="19"/>
      <c r="BS6" s="16" t="s">
        <v>6</v>
      </c>
    </row>
    <row r="7" spans="1:74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ht="12" customHeight="1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ht="14.5" customHeight="1">
      <c r="B9" s="19"/>
      <c r="AR9" s="19"/>
      <c r="BS9" s="16" t="s">
        <v>6</v>
      </c>
    </row>
    <row r="10" spans="1:74" ht="12" customHeight="1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ht="18.5" customHeight="1">
      <c r="B11" s="19"/>
      <c r="E11" s="23" t="s">
        <v>19</v>
      </c>
      <c r="AK11" s="25" t="s">
        <v>24</v>
      </c>
      <c r="AN11" s="23" t="s">
        <v>1</v>
      </c>
      <c r="AR11" s="19"/>
      <c r="BS11" s="16" t="s">
        <v>6</v>
      </c>
    </row>
    <row r="12" spans="1:74" ht="7" customHeight="1">
      <c r="B12" s="19"/>
      <c r="AR12" s="19"/>
      <c r="BS12" s="16" t="s">
        <v>6</v>
      </c>
    </row>
    <row r="13" spans="1:74" ht="12" customHeight="1">
      <c r="B13" s="19"/>
      <c r="D13" s="25" t="s">
        <v>25</v>
      </c>
      <c r="AK13" s="25" t="s">
        <v>23</v>
      </c>
      <c r="AN13" s="23" t="s">
        <v>1</v>
      </c>
      <c r="AR13" s="19"/>
      <c r="BS13" s="16" t="s">
        <v>6</v>
      </c>
    </row>
    <row r="14" spans="1:74" ht="13">
      <c r="B14" s="19"/>
      <c r="E14" s="23" t="s">
        <v>19</v>
      </c>
      <c r="AK14" s="25" t="s">
        <v>24</v>
      </c>
      <c r="AN14" s="23" t="s">
        <v>1</v>
      </c>
      <c r="AR14" s="19"/>
      <c r="BS14" s="16" t="s">
        <v>6</v>
      </c>
    </row>
    <row r="15" spans="1:74" ht="7" customHeight="1">
      <c r="B15" s="19"/>
      <c r="AR15" s="19"/>
      <c r="BS15" s="16" t="s">
        <v>3</v>
      </c>
    </row>
    <row r="16" spans="1:74" ht="12" customHeight="1">
      <c r="B16" s="19"/>
      <c r="D16" s="25" t="s">
        <v>26</v>
      </c>
      <c r="AK16" s="25" t="s">
        <v>23</v>
      </c>
      <c r="AN16" s="23" t="s">
        <v>1</v>
      </c>
      <c r="AR16" s="19"/>
      <c r="BS16" s="16" t="s">
        <v>3</v>
      </c>
    </row>
    <row r="17" spans="2:71" ht="18.5" customHeight="1">
      <c r="B17" s="19"/>
      <c r="E17" s="23" t="s">
        <v>19</v>
      </c>
      <c r="AK17" s="25" t="s">
        <v>24</v>
      </c>
      <c r="AN17" s="23" t="s">
        <v>1</v>
      </c>
      <c r="AR17" s="19"/>
      <c r="BS17" s="16" t="s">
        <v>27</v>
      </c>
    </row>
    <row r="18" spans="2:71" ht="7" customHeight="1">
      <c r="B18" s="19"/>
      <c r="AR18" s="19"/>
      <c r="BS18" s="16" t="s">
        <v>6</v>
      </c>
    </row>
    <row r="19" spans="2:71" ht="12" customHeight="1">
      <c r="B19" s="19"/>
      <c r="D19" s="25" t="s">
        <v>28</v>
      </c>
      <c r="AK19" s="25" t="s">
        <v>23</v>
      </c>
      <c r="AN19" s="23" t="s">
        <v>1</v>
      </c>
      <c r="AR19" s="19"/>
      <c r="BS19" s="16" t="s">
        <v>6</v>
      </c>
    </row>
    <row r="20" spans="2:71" ht="18.5" customHeight="1">
      <c r="B20" s="19"/>
      <c r="E20" s="23" t="s">
        <v>19</v>
      </c>
      <c r="AK20" s="25" t="s">
        <v>24</v>
      </c>
      <c r="AN20" s="23" t="s">
        <v>1</v>
      </c>
      <c r="AR20" s="19"/>
      <c r="BS20" s="16" t="s">
        <v>27</v>
      </c>
    </row>
    <row r="21" spans="2:71" ht="7" customHeight="1">
      <c r="B21" s="19"/>
      <c r="AR21" s="19"/>
    </row>
    <row r="22" spans="2:71" ht="12" customHeight="1">
      <c r="B22" s="19"/>
      <c r="D22" s="25" t="s">
        <v>29</v>
      </c>
      <c r="AR22" s="19"/>
    </row>
    <row r="23" spans="2:71" ht="16.5" customHeight="1">
      <c r="B23" s="19"/>
      <c r="E23" s="174" t="s">
        <v>1</v>
      </c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R23" s="19"/>
    </row>
    <row r="24" spans="2:71" ht="7" customHeight="1">
      <c r="B24" s="19"/>
      <c r="AR24" s="19"/>
    </row>
    <row r="25" spans="2:71" ht="7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6" customHeight="1">
      <c r="B26" s="28"/>
      <c r="D26" s="29" t="s">
        <v>30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5">
        <f>ROUND(AG94,2)</f>
        <v>0</v>
      </c>
      <c r="AL26" s="176"/>
      <c r="AM26" s="176"/>
      <c r="AN26" s="176"/>
      <c r="AO26" s="176"/>
      <c r="AR26" s="28"/>
    </row>
    <row r="27" spans="2:71" s="1" customFormat="1" ht="7" customHeight="1">
      <c r="B27" s="28"/>
      <c r="AR27" s="28"/>
    </row>
    <row r="28" spans="2:71" s="1" customFormat="1" ht="13">
      <c r="B28" s="28"/>
      <c r="L28" s="177" t="s">
        <v>31</v>
      </c>
      <c r="M28" s="177"/>
      <c r="N28" s="177"/>
      <c r="O28" s="177"/>
      <c r="P28" s="177"/>
      <c r="W28" s="177" t="s">
        <v>32</v>
      </c>
      <c r="X28" s="177"/>
      <c r="Y28" s="177"/>
      <c r="Z28" s="177"/>
      <c r="AA28" s="177"/>
      <c r="AB28" s="177"/>
      <c r="AC28" s="177"/>
      <c r="AD28" s="177"/>
      <c r="AE28" s="177"/>
      <c r="AK28" s="177" t="s">
        <v>33</v>
      </c>
      <c r="AL28" s="177"/>
      <c r="AM28" s="177"/>
      <c r="AN28" s="177"/>
      <c r="AO28" s="177"/>
      <c r="AR28" s="28"/>
    </row>
    <row r="29" spans="2:71" s="2" customFormat="1" ht="14.5" customHeight="1">
      <c r="B29" s="32"/>
      <c r="D29" s="25" t="s">
        <v>34</v>
      </c>
      <c r="F29" s="25" t="s">
        <v>35</v>
      </c>
      <c r="L29" s="180">
        <v>0.21</v>
      </c>
      <c r="M29" s="179"/>
      <c r="N29" s="179"/>
      <c r="O29" s="179"/>
      <c r="P29" s="179"/>
      <c r="W29" s="178">
        <f>ROUND(AZ94, 2)</f>
        <v>0</v>
      </c>
      <c r="X29" s="179"/>
      <c r="Y29" s="179"/>
      <c r="Z29" s="179"/>
      <c r="AA29" s="179"/>
      <c r="AB29" s="179"/>
      <c r="AC29" s="179"/>
      <c r="AD29" s="179"/>
      <c r="AE29" s="179"/>
      <c r="AK29" s="178">
        <f>ROUND(AV94, 2)</f>
        <v>0</v>
      </c>
      <c r="AL29" s="179"/>
      <c r="AM29" s="179"/>
      <c r="AN29" s="179"/>
      <c r="AO29" s="179"/>
      <c r="AR29" s="32"/>
    </row>
    <row r="30" spans="2:71" s="2" customFormat="1" ht="14.5" customHeight="1">
      <c r="B30" s="32"/>
      <c r="F30" s="25" t="s">
        <v>36</v>
      </c>
      <c r="L30" s="180">
        <v>0.12</v>
      </c>
      <c r="M30" s="179"/>
      <c r="N30" s="179"/>
      <c r="O30" s="179"/>
      <c r="P30" s="179"/>
      <c r="W30" s="178">
        <f>ROUND(BA94, 2)</f>
        <v>0</v>
      </c>
      <c r="X30" s="179"/>
      <c r="Y30" s="179"/>
      <c r="Z30" s="179"/>
      <c r="AA30" s="179"/>
      <c r="AB30" s="179"/>
      <c r="AC30" s="179"/>
      <c r="AD30" s="179"/>
      <c r="AE30" s="179"/>
      <c r="AK30" s="178">
        <f>ROUND(AW94, 2)</f>
        <v>0</v>
      </c>
      <c r="AL30" s="179"/>
      <c r="AM30" s="179"/>
      <c r="AN30" s="179"/>
      <c r="AO30" s="179"/>
      <c r="AR30" s="32"/>
    </row>
    <row r="31" spans="2:71" s="2" customFormat="1" ht="14.5" hidden="1" customHeight="1">
      <c r="B31" s="32"/>
      <c r="F31" s="25" t="s">
        <v>37</v>
      </c>
      <c r="L31" s="180">
        <v>0.21</v>
      </c>
      <c r="M31" s="179"/>
      <c r="N31" s="179"/>
      <c r="O31" s="179"/>
      <c r="P31" s="179"/>
      <c r="W31" s="178">
        <f>ROUND(BB94, 2)</f>
        <v>0</v>
      </c>
      <c r="X31" s="179"/>
      <c r="Y31" s="179"/>
      <c r="Z31" s="179"/>
      <c r="AA31" s="179"/>
      <c r="AB31" s="179"/>
      <c r="AC31" s="179"/>
      <c r="AD31" s="179"/>
      <c r="AE31" s="179"/>
      <c r="AK31" s="178">
        <v>0</v>
      </c>
      <c r="AL31" s="179"/>
      <c r="AM31" s="179"/>
      <c r="AN31" s="179"/>
      <c r="AO31" s="179"/>
      <c r="AR31" s="32"/>
    </row>
    <row r="32" spans="2:71" s="2" customFormat="1" ht="14.5" hidden="1" customHeight="1">
      <c r="B32" s="32"/>
      <c r="F32" s="25" t="s">
        <v>38</v>
      </c>
      <c r="L32" s="180">
        <v>0.12</v>
      </c>
      <c r="M32" s="179"/>
      <c r="N32" s="179"/>
      <c r="O32" s="179"/>
      <c r="P32" s="179"/>
      <c r="W32" s="178">
        <f>ROUND(BC94, 2)</f>
        <v>0</v>
      </c>
      <c r="X32" s="179"/>
      <c r="Y32" s="179"/>
      <c r="Z32" s="179"/>
      <c r="AA32" s="179"/>
      <c r="AB32" s="179"/>
      <c r="AC32" s="179"/>
      <c r="AD32" s="179"/>
      <c r="AE32" s="179"/>
      <c r="AK32" s="178">
        <v>0</v>
      </c>
      <c r="AL32" s="179"/>
      <c r="AM32" s="179"/>
      <c r="AN32" s="179"/>
      <c r="AO32" s="179"/>
      <c r="AR32" s="32"/>
    </row>
    <row r="33" spans="2:44" s="2" customFormat="1" ht="14.5" hidden="1" customHeight="1">
      <c r="B33" s="32"/>
      <c r="F33" s="25" t="s">
        <v>39</v>
      </c>
      <c r="L33" s="180">
        <v>0</v>
      </c>
      <c r="M33" s="179"/>
      <c r="N33" s="179"/>
      <c r="O33" s="179"/>
      <c r="P33" s="179"/>
      <c r="W33" s="178">
        <f>ROUND(BD94, 2)</f>
        <v>0</v>
      </c>
      <c r="X33" s="179"/>
      <c r="Y33" s="179"/>
      <c r="Z33" s="179"/>
      <c r="AA33" s="179"/>
      <c r="AB33" s="179"/>
      <c r="AC33" s="179"/>
      <c r="AD33" s="179"/>
      <c r="AE33" s="179"/>
      <c r="AK33" s="178">
        <v>0</v>
      </c>
      <c r="AL33" s="179"/>
      <c r="AM33" s="179"/>
      <c r="AN33" s="179"/>
      <c r="AO33" s="179"/>
      <c r="AR33" s="32"/>
    </row>
    <row r="34" spans="2:44" s="1" customFormat="1" ht="7" customHeight="1">
      <c r="B34" s="28"/>
      <c r="AR34" s="28"/>
    </row>
    <row r="35" spans="2:44" s="1" customFormat="1" ht="26" customHeight="1">
      <c r="B35" s="28"/>
      <c r="C35" s="33"/>
      <c r="D35" s="34" t="s">
        <v>40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41</v>
      </c>
      <c r="U35" s="35"/>
      <c r="V35" s="35"/>
      <c r="W35" s="35"/>
      <c r="X35" s="181" t="s">
        <v>42</v>
      </c>
      <c r="Y35" s="182"/>
      <c r="Z35" s="182"/>
      <c r="AA35" s="182"/>
      <c r="AB35" s="182"/>
      <c r="AC35" s="35"/>
      <c r="AD35" s="35"/>
      <c r="AE35" s="35"/>
      <c r="AF35" s="35"/>
      <c r="AG35" s="35"/>
      <c r="AH35" s="35"/>
      <c r="AI35" s="35"/>
      <c r="AJ35" s="35"/>
      <c r="AK35" s="183">
        <f>SUM(AK26:AK33)</f>
        <v>0</v>
      </c>
      <c r="AL35" s="182"/>
      <c r="AM35" s="182"/>
      <c r="AN35" s="182"/>
      <c r="AO35" s="184"/>
      <c r="AP35" s="33"/>
      <c r="AQ35" s="33"/>
      <c r="AR35" s="28"/>
    </row>
    <row r="36" spans="2:44" s="1" customFormat="1" ht="7" customHeight="1">
      <c r="B36" s="28"/>
      <c r="AR36" s="28"/>
    </row>
    <row r="37" spans="2:44" s="1" customFormat="1" ht="14.5" customHeight="1">
      <c r="B37" s="28"/>
      <c r="AR37" s="28"/>
    </row>
    <row r="38" spans="2:44" ht="14.5" customHeight="1">
      <c r="B38" s="19"/>
      <c r="AR38" s="19"/>
    </row>
    <row r="39" spans="2:44" ht="14.5" customHeight="1">
      <c r="B39" s="19"/>
      <c r="AR39" s="19"/>
    </row>
    <row r="40" spans="2:44" ht="14.5" customHeight="1">
      <c r="B40" s="19"/>
      <c r="AR40" s="19"/>
    </row>
    <row r="41" spans="2:44" ht="14.5" customHeight="1">
      <c r="B41" s="19"/>
      <c r="AR41" s="19"/>
    </row>
    <row r="42" spans="2:44" ht="14.5" customHeight="1">
      <c r="B42" s="19"/>
      <c r="AR42" s="19"/>
    </row>
    <row r="43" spans="2:44" ht="14.5" customHeight="1">
      <c r="B43" s="19"/>
      <c r="AR43" s="19"/>
    </row>
    <row r="44" spans="2:44" ht="14.5" customHeight="1">
      <c r="B44" s="19"/>
      <c r="AR44" s="19"/>
    </row>
    <row r="45" spans="2:44" ht="14.5" customHeight="1">
      <c r="B45" s="19"/>
      <c r="AR45" s="19"/>
    </row>
    <row r="46" spans="2:44" ht="14.5" customHeight="1">
      <c r="B46" s="19"/>
      <c r="AR46" s="19"/>
    </row>
    <row r="47" spans="2:44" ht="14.5" customHeight="1">
      <c r="B47" s="19"/>
      <c r="AR47" s="19"/>
    </row>
    <row r="48" spans="2:44" ht="14.5" customHeight="1">
      <c r="B48" s="19"/>
      <c r="AR48" s="19"/>
    </row>
    <row r="49" spans="2:44" s="1" customFormat="1" ht="14.5" customHeight="1">
      <c r="B49" s="28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28"/>
    </row>
    <row r="50" spans="2:44" ht="11">
      <c r="B50" s="19"/>
      <c r="AR50" s="19"/>
    </row>
    <row r="51" spans="2:44" ht="11">
      <c r="B51" s="19"/>
      <c r="AR51" s="19"/>
    </row>
    <row r="52" spans="2:44" ht="11">
      <c r="B52" s="19"/>
      <c r="AR52" s="19"/>
    </row>
    <row r="53" spans="2:44" ht="11">
      <c r="B53" s="19"/>
      <c r="AR53" s="19"/>
    </row>
    <row r="54" spans="2:44" ht="11">
      <c r="B54" s="19"/>
      <c r="AR54" s="19"/>
    </row>
    <row r="55" spans="2:44" ht="11">
      <c r="B55" s="19"/>
      <c r="AR55" s="19"/>
    </row>
    <row r="56" spans="2:44" ht="11">
      <c r="B56" s="19"/>
      <c r="AR56" s="19"/>
    </row>
    <row r="57" spans="2:44" ht="11">
      <c r="B57" s="19"/>
      <c r="AR57" s="19"/>
    </row>
    <row r="58" spans="2:44" ht="11">
      <c r="B58" s="19"/>
      <c r="AR58" s="19"/>
    </row>
    <row r="59" spans="2:44" ht="11">
      <c r="B59" s="19"/>
      <c r="AR59" s="19"/>
    </row>
    <row r="60" spans="2:44" s="1" customFormat="1" ht="13">
      <c r="B60" s="28"/>
      <c r="D60" s="39" t="s">
        <v>45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45</v>
      </c>
      <c r="AI60" s="30"/>
      <c r="AJ60" s="30"/>
      <c r="AK60" s="30"/>
      <c r="AL60" s="30"/>
      <c r="AM60" s="39" t="s">
        <v>46</v>
      </c>
      <c r="AN60" s="30"/>
      <c r="AO60" s="30"/>
      <c r="AR60" s="28"/>
    </row>
    <row r="61" spans="2:44" ht="11">
      <c r="B61" s="19"/>
      <c r="AR61" s="19"/>
    </row>
    <row r="62" spans="2:44" ht="11">
      <c r="B62" s="19"/>
      <c r="AR62" s="19"/>
    </row>
    <row r="63" spans="2:44" ht="11">
      <c r="B63" s="19"/>
      <c r="AR63" s="19"/>
    </row>
    <row r="64" spans="2:44" s="1" customFormat="1" ht="13">
      <c r="B64" s="28"/>
      <c r="D64" s="37" t="s">
        <v>47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48</v>
      </c>
      <c r="AI64" s="38"/>
      <c r="AJ64" s="38"/>
      <c r="AK64" s="38"/>
      <c r="AL64" s="38"/>
      <c r="AM64" s="38"/>
      <c r="AN64" s="38"/>
      <c r="AO64" s="38"/>
      <c r="AR64" s="28"/>
    </row>
    <row r="65" spans="2:44" ht="11">
      <c r="B65" s="19"/>
      <c r="AR65" s="19"/>
    </row>
    <row r="66" spans="2:44" ht="11">
      <c r="B66" s="19"/>
      <c r="AR66" s="19"/>
    </row>
    <row r="67" spans="2:44" ht="11">
      <c r="B67" s="19"/>
      <c r="AR67" s="19"/>
    </row>
    <row r="68" spans="2:44" ht="11">
      <c r="B68" s="19"/>
      <c r="AR68" s="19"/>
    </row>
    <row r="69" spans="2:44" ht="11">
      <c r="B69" s="19"/>
      <c r="AR69" s="19"/>
    </row>
    <row r="70" spans="2:44" ht="11">
      <c r="B70" s="19"/>
      <c r="AR70" s="19"/>
    </row>
    <row r="71" spans="2:44" ht="11">
      <c r="B71" s="19"/>
      <c r="AR71" s="19"/>
    </row>
    <row r="72" spans="2:44" ht="11">
      <c r="B72" s="19"/>
      <c r="AR72" s="19"/>
    </row>
    <row r="73" spans="2:44" ht="11">
      <c r="B73" s="19"/>
      <c r="AR73" s="19"/>
    </row>
    <row r="74" spans="2:44" ht="11">
      <c r="B74" s="19"/>
      <c r="AR74" s="19"/>
    </row>
    <row r="75" spans="2:44" s="1" customFormat="1" ht="13">
      <c r="B75" s="28"/>
      <c r="D75" s="39" t="s">
        <v>45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46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45</v>
      </c>
      <c r="AI75" s="30"/>
      <c r="AJ75" s="30"/>
      <c r="AK75" s="30"/>
      <c r="AL75" s="30"/>
      <c r="AM75" s="39" t="s">
        <v>46</v>
      </c>
      <c r="AN75" s="30"/>
      <c r="AO75" s="30"/>
      <c r="AR75" s="28"/>
    </row>
    <row r="76" spans="2:44" s="1" customFormat="1" ht="11">
      <c r="B76" s="28"/>
      <c r="AR76" s="28"/>
    </row>
    <row r="77" spans="2:44" s="1" customFormat="1" ht="7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5" customHeight="1">
      <c r="B82" s="28"/>
      <c r="C82" s="20" t="s">
        <v>49</v>
      </c>
      <c r="AR82" s="28"/>
    </row>
    <row r="83" spans="1:90" s="1" customFormat="1" ht="7" customHeight="1">
      <c r="B83" s="28"/>
      <c r="AR83" s="28"/>
    </row>
    <row r="84" spans="1:90" s="3" customFormat="1" ht="12" customHeight="1">
      <c r="B84" s="44"/>
      <c r="C84" s="25" t="s">
        <v>12</v>
      </c>
      <c r="L84" s="3" t="str">
        <f>K5</f>
        <v>2024-012</v>
      </c>
      <c r="AR84" s="44"/>
    </row>
    <row r="85" spans="1:90" s="4" customFormat="1" ht="37" customHeight="1">
      <c r="B85" s="45"/>
      <c r="C85" s="46" t="s">
        <v>14</v>
      </c>
      <c r="L85" s="185" t="str">
        <f>K6</f>
        <v>Oprava stodoly Břvany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R85" s="45"/>
    </row>
    <row r="86" spans="1:90" s="1" customFormat="1" ht="7" customHeight="1">
      <c r="B86" s="28"/>
      <c r="AR86" s="28"/>
    </row>
    <row r="87" spans="1:90" s="1" customFormat="1" ht="12" customHeight="1">
      <c r="B87" s="28"/>
      <c r="C87" s="25" t="s">
        <v>18</v>
      </c>
      <c r="L87" s="47" t="str">
        <f>IF(K8="","",K8)</f>
        <v xml:space="preserve"> </v>
      </c>
      <c r="AI87" s="25" t="s">
        <v>20</v>
      </c>
      <c r="AM87" s="187" t="str">
        <f>IF(AN8= "","",AN8)</f>
        <v>19. 2. 2024</v>
      </c>
      <c r="AN87" s="187"/>
      <c r="AR87" s="28"/>
    </row>
    <row r="88" spans="1:90" s="1" customFormat="1" ht="7" customHeight="1">
      <c r="B88" s="28"/>
      <c r="AR88" s="28"/>
    </row>
    <row r="89" spans="1:90" s="1" customFormat="1" ht="15.25" customHeight="1">
      <c r="B89" s="28"/>
      <c r="C89" s="25" t="s">
        <v>22</v>
      </c>
      <c r="L89" s="3" t="str">
        <f>IF(E11= "","",E11)</f>
        <v xml:space="preserve"> </v>
      </c>
      <c r="AI89" s="25" t="s">
        <v>26</v>
      </c>
      <c r="AM89" s="188" t="str">
        <f>IF(E17="","",E17)</f>
        <v xml:space="preserve"> </v>
      </c>
      <c r="AN89" s="189"/>
      <c r="AO89" s="189"/>
      <c r="AP89" s="189"/>
      <c r="AR89" s="28"/>
      <c r="AS89" s="190" t="s">
        <v>50</v>
      </c>
      <c r="AT89" s="191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5" customHeight="1">
      <c r="B90" s="28"/>
      <c r="C90" s="25" t="s">
        <v>25</v>
      </c>
      <c r="L90" s="3" t="str">
        <f>IF(E14="","",E14)</f>
        <v xml:space="preserve"> </v>
      </c>
      <c r="AI90" s="25" t="s">
        <v>28</v>
      </c>
      <c r="AM90" s="188" t="str">
        <f>IF(E20="","",E20)</f>
        <v xml:space="preserve"> </v>
      </c>
      <c r="AN90" s="189"/>
      <c r="AO90" s="189"/>
      <c r="AP90" s="189"/>
      <c r="AR90" s="28"/>
      <c r="AS90" s="192"/>
      <c r="AT90" s="193"/>
      <c r="BD90" s="52"/>
    </row>
    <row r="91" spans="1:90" s="1" customFormat="1" ht="10.75" customHeight="1">
      <c r="B91" s="28"/>
      <c r="AR91" s="28"/>
      <c r="AS91" s="192"/>
      <c r="AT91" s="193"/>
      <c r="BD91" s="52"/>
    </row>
    <row r="92" spans="1:90" s="1" customFormat="1" ht="29.25" customHeight="1">
      <c r="B92" s="28"/>
      <c r="C92" s="194" t="s">
        <v>51</v>
      </c>
      <c r="D92" s="195"/>
      <c r="E92" s="195"/>
      <c r="F92" s="195"/>
      <c r="G92" s="195"/>
      <c r="H92" s="53"/>
      <c r="I92" s="196" t="s">
        <v>52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7" t="s">
        <v>53</v>
      </c>
      <c r="AH92" s="195"/>
      <c r="AI92" s="195"/>
      <c r="AJ92" s="195"/>
      <c r="AK92" s="195"/>
      <c r="AL92" s="195"/>
      <c r="AM92" s="195"/>
      <c r="AN92" s="196" t="s">
        <v>54</v>
      </c>
      <c r="AO92" s="195"/>
      <c r="AP92" s="198"/>
      <c r="AQ92" s="54" t="s">
        <v>55</v>
      </c>
      <c r="AR92" s="28"/>
      <c r="AS92" s="55" t="s">
        <v>56</v>
      </c>
      <c r="AT92" s="56" t="s">
        <v>57</v>
      </c>
      <c r="AU92" s="56" t="s">
        <v>58</v>
      </c>
      <c r="AV92" s="56" t="s">
        <v>59</v>
      </c>
      <c r="AW92" s="56" t="s">
        <v>60</v>
      </c>
      <c r="AX92" s="56" t="s">
        <v>61</v>
      </c>
      <c r="AY92" s="56" t="s">
        <v>62</v>
      </c>
      <c r="AZ92" s="56" t="s">
        <v>63</v>
      </c>
      <c r="BA92" s="56" t="s">
        <v>64</v>
      </c>
      <c r="BB92" s="56" t="s">
        <v>65</v>
      </c>
      <c r="BC92" s="56" t="s">
        <v>66</v>
      </c>
      <c r="BD92" s="57" t="s">
        <v>67</v>
      </c>
    </row>
    <row r="93" spans="1:90" s="1" customFormat="1" ht="10.75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5" customHeight="1">
      <c r="B94" s="59"/>
      <c r="C94" s="60" t="s">
        <v>68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02">
        <f>ROUND(AG95,2)</f>
        <v>0</v>
      </c>
      <c r="AH94" s="202"/>
      <c r="AI94" s="202"/>
      <c r="AJ94" s="202"/>
      <c r="AK94" s="202"/>
      <c r="AL94" s="202"/>
      <c r="AM94" s="202"/>
      <c r="AN94" s="203">
        <f>SUM(AG94,AT94)</f>
        <v>0</v>
      </c>
      <c r="AO94" s="203"/>
      <c r="AP94" s="203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1509.4610499999999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69</v>
      </c>
      <c r="BT94" s="68" t="s">
        <v>70</v>
      </c>
      <c r="BV94" s="68" t="s">
        <v>71</v>
      </c>
      <c r="BW94" s="68" t="s">
        <v>4</v>
      </c>
      <c r="BX94" s="68" t="s">
        <v>72</v>
      </c>
      <c r="CL94" s="68" t="s">
        <v>1</v>
      </c>
    </row>
    <row r="95" spans="1:90" s="6" customFormat="1" ht="24.75" customHeight="1">
      <c r="A95" s="69" t="s">
        <v>73</v>
      </c>
      <c r="B95" s="70"/>
      <c r="C95" s="71"/>
      <c r="D95" s="201" t="s">
        <v>13</v>
      </c>
      <c r="E95" s="201"/>
      <c r="F95" s="201"/>
      <c r="G95" s="201"/>
      <c r="H95" s="201"/>
      <c r="I95" s="72"/>
      <c r="J95" s="201" t="s">
        <v>15</v>
      </c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199">
        <f>'2024-012 - Oprava stodoly...'!J28</f>
        <v>0</v>
      </c>
      <c r="AH95" s="200"/>
      <c r="AI95" s="200"/>
      <c r="AJ95" s="200"/>
      <c r="AK95" s="200"/>
      <c r="AL95" s="200"/>
      <c r="AM95" s="200"/>
      <c r="AN95" s="199">
        <f>SUM(AG95,AT95)</f>
        <v>0</v>
      </c>
      <c r="AO95" s="200"/>
      <c r="AP95" s="200"/>
      <c r="AQ95" s="73" t="s">
        <v>74</v>
      </c>
      <c r="AR95" s="70"/>
      <c r="AS95" s="74">
        <v>0</v>
      </c>
      <c r="AT95" s="75">
        <f>ROUND(SUM(AV95:AW95),2)</f>
        <v>0</v>
      </c>
      <c r="AU95" s="76">
        <f>'2024-012 - Oprava stodoly...'!P127</f>
        <v>1509.4610519999999</v>
      </c>
      <c r="AV95" s="75">
        <f>'2024-012 - Oprava stodoly...'!J31</f>
        <v>0</v>
      </c>
      <c r="AW95" s="75">
        <f>'2024-012 - Oprava stodoly...'!J32</f>
        <v>0</v>
      </c>
      <c r="AX95" s="75">
        <f>'2024-012 - Oprava stodoly...'!J33</f>
        <v>0</v>
      </c>
      <c r="AY95" s="75">
        <f>'2024-012 - Oprava stodoly...'!J34</f>
        <v>0</v>
      </c>
      <c r="AZ95" s="75">
        <f>'2024-012 - Oprava stodoly...'!F31</f>
        <v>0</v>
      </c>
      <c r="BA95" s="75">
        <f>'2024-012 - Oprava stodoly...'!F32</f>
        <v>0</v>
      </c>
      <c r="BB95" s="75">
        <f>'2024-012 - Oprava stodoly...'!F33</f>
        <v>0</v>
      </c>
      <c r="BC95" s="75">
        <f>'2024-012 - Oprava stodoly...'!F34</f>
        <v>0</v>
      </c>
      <c r="BD95" s="77">
        <f>'2024-012 - Oprava stodoly...'!F35</f>
        <v>0</v>
      </c>
      <c r="BT95" s="78" t="s">
        <v>75</v>
      </c>
      <c r="BU95" s="78" t="s">
        <v>76</v>
      </c>
      <c r="BV95" s="78" t="s">
        <v>71</v>
      </c>
      <c r="BW95" s="78" t="s">
        <v>4</v>
      </c>
      <c r="BX95" s="78" t="s">
        <v>72</v>
      </c>
      <c r="CL95" s="78" t="s">
        <v>1</v>
      </c>
    </row>
    <row r="96" spans="1:90" s="1" customFormat="1" ht="30" customHeight="1">
      <c r="B96" s="28"/>
      <c r="AR96" s="28"/>
    </row>
    <row r="97" spans="2:44" s="1" customFormat="1" ht="7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2024-012 - Oprava stodoly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310"/>
  <sheetViews>
    <sheetView showGridLines="0" tabSelected="1" topLeftCell="A340" zoomScale="190" zoomScaleNormal="190" workbookViewId="0">
      <selection activeCell="G127" sqref="G127"/>
    </sheetView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2:46" ht="11"/>
    <row r="2" spans="2:46" ht="37" customHeight="1">
      <c r="L2" s="204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6" t="s">
        <v>4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pans="2:46" ht="25" customHeight="1">
      <c r="B4" s="19"/>
      <c r="D4" s="20" t="s">
        <v>78</v>
      </c>
      <c r="L4" s="19"/>
      <c r="M4" s="79" t="s">
        <v>10</v>
      </c>
      <c r="AT4" s="16" t="s">
        <v>3</v>
      </c>
    </row>
    <row r="5" spans="2:46" ht="7" customHeight="1">
      <c r="B5" s="19"/>
      <c r="L5" s="19"/>
    </row>
    <row r="6" spans="2:46" s="1" customFormat="1" ht="12" customHeight="1">
      <c r="B6" s="28"/>
      <c r="D6" s="25" t="s">
        <v>14</v>
      </c>
      <c r="L6" s="28"/>
    </row>
    <row r="7" spans="2:46" s="1" customFormat="1" ht="16.5" customHeight="1">
      <c r="B7" s="28"/>
      <c r="E7" s="185" t="s">
        <v>15</v>
      </c>
      <c r="F7" s="205"/>
      <c r="G7" s="205"/>
      <c r="H7" s="205"/>
      <c r="L7" s="28"/>
    </row>
    <row r="8" spans="2:46" s="1" customFormat="1" ht="11">
      <c r="B8" s="28"/>
      <c r="L8" s="28"/>
    </row>
    <row r="9" spans="2:46" s="1" customFormat="1" ht="12" customHeight="1">
      <c r="B9" s="28"/>
      <c r="D9" s="25" t="s">
        <v>16</v>
      </c>
      <c r="F9" s="23" t="s">
        <v>1</v>
      </c>
      <c r="I9" s="25" t="s">
        <v>17</v>
      </c>
      <c r="J9" s="23" t="s">
        <v>1</v>
      </c>
      <c r="L9" s="28"/>
    </row>
    <row r="10" spans="2:46" s="1" customFormat="1" ht="12" customHeight="1">
      <c r="B10" s="28"/>
      <c r="D10" s="25" t="s">
        <v>18</v>
      </c>
      <c r="F10" s="23" t="s">
        <v>19</v>
      </c>
      <c r="I10" s="25" t="s">
        <v>20</v>
      </c>
      <c r="J10" s="48" t="str">
        <f>'Rekapitulace stavby'!AN8</f>
        <v>19. 2. 2024</v>
      </c>
      <c r="L10" s="28"/>
    </row>
    <row r="11" spans="2:46" s="1" customFormat="1" ht="10.75" customHeight="1">
      <c r="B11" s="28"/>
      <c r="L11" s="28"/>
    </row>
    <row r="12" spans="2:46" s="1" customFormat="1" ht="12" customHeight="1">
      <c r="B12" s="28"/>
      <c r="D12" s="25" t="s">
        <v>22</v>
      </c>
      <c r="I12" s="25" t="s">
        <v>23</v>
      </c>
      <c r="J12" s="23" t="str">
        <f>IF('Rekapitulace stavby'!AN10="","",'Rekapitulace stavby'!AN10)</f>
        <v/>
      </c>
      <c r="L12" s="28"/>
    </row>
    <row r="13" spans="2:46" s="1" customFormat="1" ht="18" customHeight="1">
      <c r="B13" s="28"/>
      <c r="E13" s="23" t="str">
        <f>IF('Rekapitulace stavby'!E11="","",'Rekapitulace stavby'!E11)</f>
        <v xml:space="preserve"> </v>
      </c>
      <c r="I13" s="25" t="s">
        <v>24</v>
      </c>
      <c r="J13" s="23" t="str">
        <f>IF('Rekapitulace stavby'!AN11="","",'Rekapitulace stavby'!AN11)</f>
        <v/>
      </c>
      <c r="L13" s="28"/>
    </row>
    <row r="14" spans="2:46" s="1" customFormat="1" ht="7" customHeight="1">
      <c r="B14" s="28"/>
      <c r="L14" s="28"/>
    </row>
    <row r="15" spans="2:46" s="1" customFormat="1" ht="12" customHeight="1">
      <c r="B15" s="28"/>
      <c r="D15" s="25" t="s">
        <v>25</v>
      </c>
      <c r="I15" s="25" t="s">
        <v>23</v>
      </c>
      <c r="J15" s="23" t="str">
        <f>'Rekapitulace stavby'!AN13</f>
        <v/>
      </c>
      <c r="L15" s="28"/>
    </row>
    <row r="16" spans="2:46" s="1" customFormat="1" ht="18" customHeight="1">
      <c r="B16" s="28"/>
      <c r="E16" s="171" t="str">
        <f>'Rekapitulace stavby'!E14</f>
        <v xml:space="preserve"> </v>
      </c>
      <c r="F16" s="171"/>
      <c r="G16" s="171"/>
      <c r="H16" s="171"/>
      <c r="I16" s="25" t="s">
        <v>24</v>
      </c>
      <c r="J16" s="23" t="str">
        <f>'Rekapitulace stavby'!AN14</f>
        <v/>
      </c>
      <c r="L16" s="28"/>
    </row>
    <row r="17" spans="2:12" s="1" customFormat="1" ht="7" customHeight="1">
      <c r="B17" s="28"/>
      <c r="L17" s="28"/>
    </row>
    <row r="18" spans="2:12" s="1" customFormat="1" ht="12" customHeight="1">
      <c r="B18" s="28"/>
      <c r="D18" s="25" t="s">
        <v>26</v>
      </c>
      <c r="I18" s="25" t="s">
        <v>23</v>
      </c>
      <c r="J18" s="23" t="str">
        <f>IF('Rekapitulace stavby'!AN16="","",'Rekapitulace stavby'!AN16)</f>
        <v/>
      </c>
      <c r="L18" s="28"/>
    </row>
    <row r="19" spans="2:12" s="1" customFormat="1" ht="18" customHeight="1">
      <c r="B19" s="28"/>
      <c r="E19" s="23" t="str">
        <f>IF('Rekapitulace stavby'!E17="","",'Rekapitulace stavby'!E17)</f>
        <v xml:space="preserve"> </v>
      </c>
      <c r="I19" s="25" t="s">
        <v>24</v>
      </c>
      <c r="J19" s="23" t="str">
        <f>IF('Rekapitulace stavby'!AN17="","",'Rekapitulace stavby'!AN17)</f>
        <v/>
      </c>
      <c r="L19" s="28"/>
    </row>
    <row r="20" spans="2:12" s="1" customFormat="1" ht="7" customHeight="1">
      <c r="B20" s="28"/>
      <c r="L20" s="28"/>
    </row>
    <row r="21" spans="2:12" s="1" customFormat="1" ht="12" customHeight="1">
      <c r="B21" s="28"/>
      <c r="D21" s="25" t="s">
        <v>28</v>
      </c>
      <c r="I21" s="25" t="s">
        <v>23</v>
      </c>
      <c r="J21" s="23" t="str">
        <f>IF('Rekapitulace stavby'!AN19="","",'Rekapitulace stavby'!AN19)</f>
        <v/>
      </c>
      <c r="L21" s="28"/>
    </row>
    <row r="22" spans="2:12" s="1" customFormat="1" ht="18" customHeight="1">
      <c r="B22" s="28"/>
      <c r="E22" s="23" t="str">
        <f>IF('Rekapitulace stavby'!E20="","",'Rekapitulace stavby'!E20)</f>
        <v xml:space="preserve"> </v>
      </c>
      <c r="I22" s="25" t="s">
        <v>24</v>
      </c>
      <c r="J22" s="23" t="str">
        <f>IF('Rekapitulace stavby'!AN20="","",'Rekapitulace stavby'!AN20)</f>
        <v/>
      </c>
      <c r="L22" s="28"/>
    </row>
    <row r="23" spans="2:12" s="1" customFormat="1" ht="7" customHeight="1">
      <c r="B23" s="28"/>
      <c r="L23" s="28"/>
    </row>
    <row r="24" spans="2:12" s="1" customFormat="1" ht="12" customHeight="1">
      <c r="B24" s="28"/>
      <c r="D24" s="25" t="s">
        <v>29</v>
      </c>
      <c r="L24" s="28"/>
    </row>
    <row r="25" spans="2:12" s="7" customFormat="1" ht="16.5" customHeight="1">
      <c r="B25" s="80"/>
      <c r="E25" s="174" t="s">
        <v>1</v>
      </c>
      <c r="F25" s="174"/>
      <c r="G25" s="174"/>
      <c r="H25" s="174"/>
      <c r="L25" s="80"/>
    </row>
    <row r="26" spans="2:12" s="1" customFormat="1" ht="7" customHeight="1">
      <c r="B26" s="28"/>
      <c r="L26" s="28"/>
    </row>
    <row r="27" spans="2:12" s="1" customFormat="1" ht="7" customHeight="1">
      <c r="B27" s="28"/>
      <c r="D27" s="49"/>
      <c r="E27" s="49"/>
      <c r="F27" s="49"/>
      <c r="G27" s="49"/>
      <c r="H27" s="49"/>
      <c r="I27" s="49"/>
      <c r="J27" s="49"/>
      <c r="K27" s="49"/>
      <c r="L27" s="28"/>
    </row>
    <row r="28" spans="2:12" s="1" customFormat="1" ht="25.5" customHeight="1">
      <c r="B28" s="28"/>
      <c r="D28" s="81" t="s">
        <v>30</v>
      </c>
      <c r="J28" s="62">
        <f>ROUND(J127, 2)</f>
        <v>0</v>
      </c>
      <c r="L28" s="28"/>
    </row>
    <row r="29" spans="2:12" s="1" customFormat="1" ht="7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14.5" customHeight="1">
      <c r="B30" s="28"/>
      <c r="F30" s="31" t="s">
        <v>32</v>
      </c>
      <c r="I30" s="31" t="s">
        <v>31</v>
      </c>
      <c r="J30" s="31" t="s">
        <v>33</v>
      </c>
      <c r="L30" s="28"/>
    </row>
    <row r="31" spans="2:12" s="1" customFormat="1" ht="14.5" customHeight="1">
      <c r="B31" s="28"/>
      <c r="D31" s="51" t="s">
        <v>34</v>
      </c>
      <c r="E31" s="25" t="s">
        <v>35</v>
      </c>
      <c r="F31" s="82">
        <f>ROUND((SUM(BE127:BE309)),  2)</f>
        <v>0</v>
      </c>
      <c r="I31" s="83">
        <v>0.21</v>
      </c>
      <c r="J31" s="82">
        <f>ROUND(((SUM(BE127:BE309))*I31),  2)</f>
        <v>0</v>
      </c>
      <c r="L31" s="28"/>
    </row>
    <row r="32" spans="2:12" s="1" customFormat="1" ht="14.5" customHeight="1">
      <c r="B32" s="28"/>
      <c r="E32" s="25" t="s">
        <v>36</v>
      </c>
      <c r="F32" s="82">
        <f>ROUND((SUM(BF127:BF309)),  2)</f>
        <v>0</v>
      </c>
      <c r="I32" s="83">
        <v>0.12</v>
      </c>
      <c r="J32" s="82">
        <f>ROUND(((SUM(BF127:BF309))*I32),  2)</f>
        <v>0</v>
      </c>
      <c r="L32" s="28"/>
    </row>
    <row r="33" spans="2:12" s="1" customFormat="1" ht="14.5" hidden="1" customHeight="1">
      <c r="B33" s="28"/>
      <c r="E33" s="25" t="s">
        <v>37</v>
      </c>
      <c r="F33" s="82">
        <f>ROUND((SUM(BG127:BG309)),  2)</f>
        <v>0</v>
      </c>
      <c r="I33" s="83">
        <v>0.21</v>
      </c>
      <c r="J33" s="82">
        <f>0</f>
        <v>0</v>
      </c>
      <c r="L33" s="28"/>
    </row>
    <row r="34" spans="2:12" s="1" customFormat="1" ht="14.5" hidden="1" customHeight="1">
      <c r="B34" s="28"/>
      <c r="E34" s="25" t="s">
        <v>38</v>
      </c>
      <c r="F34" s="82">
        <f>ROUND((SUM(BH127:BH309)),  2)</f>
        <v>0</v>
      </c>
      <c r="I34" s="83">
        <v>0.12</v>
      </c>
      <c r="J34" s="82">
        <f>0</f>
        <v>0</v>
      </c>
      <c r="L34" s="28"/>
    </row>
    <row r="35" spans="2:12" s="1" customFormat="1" ht="14.5" hidden="1" customHeight="1">
      <c r="B35" s="28"/>
      <c r="E35" s="25" t="s">
        <v>39</v>
      </c>
      <c r="F35" s="82">
        <f>ROUND((SUM(BI127:BI309)),  2)</f>
        <v>0</v>
      </c>
      <c r="I35" s="83">
        <v>0</v>
      </c>
      <c r="J35" s="82">
        <f>0</f>
        <v>0</v>
      </c>
      <c r="L35" s="28"/>
    </row>
    <row r="36" spans="2:12" s="1" customFormat="1" ht="7" customHeight="1">
      <c r="B36" s="28"/>
      <c r="L36" s="28"/>
    </row>
    <row r="37" spans="2:12" s="1" customFormat="1" ht="25.5" customHeight="1">
      <c r="B37" s="28"/>
      <c r="C37" s="84"/>
      <c r="D37" s="85" t="s">
        <v>40</v>
      </c>
      <c r="E37" s="53"/>
      <c r="F37" s="53"/>
      <c r="G37" s="86" t="s">
        <v>41</v>
      </c>
      <c r="H37" s="87" t="s">
        <v>42</v>
      </c>
      <c r="I37" s="53"/>
      <c r="J37" s="88">
        <f>SUM(J28:J35)</f>
        <v>0</v>
      </c>
      <c r="K37" s="89"/>
      <c r="L37" s="28"/>
    </row>
    <row r="38" spans="2:12" s="1" customFormat="1" ht="14.5" customHeight="1">
      <c r="B38" s="28"/>
      <c r="L38" s="28"/>
    </row>
    <row r="39" spans="2:12" ht="14.5" customHeight="1">
      <c r="B39" s="19"/>
      <c r="L39" s="19"/>
    </row>
    <row r="40" spans="2:12" ht="14.5" customHeight="1">
      <c r="B40" s="19"/>
      <c r="L40" s="19"/>
    </row>
    <row r="41" spans="2:12" ht="14.5" customHeight="1">
      <c r="B41" s="19"/>
      <c r="L41" s="19"/>
    </row>
    <row r="42" spans="2:12" ht="14.5" customHeight="1">
      <c r="B42" s="19"/>
      <c r="L42" s="19"/>
    </row>
    <row r="43" spans="2:12" ht="14.5" customHeight="1">
      <c r="B43" s="19"/>
      <c r="L43" s="19"/>
    </row>
    <row r="44" spans="2:12" ht="14.5" customHeight="1">
      <c r="B44" s="19"/>
      <c r="L44" s="19"/>
    </row>
    <row r="45" spans="2:12" ht="14.5" customHeight="1">
      <c r="B45" s="19"/>
      <c r="L45" s="19"/>
    </row>
    <row r="46" spans="2:12" ht="14.5" customHeight="1">
      <c r="B46" s="19"/>
      <c r="L46" s="19"/>
    </row>
    <row r="47" spans="2:12" ht="14.5" customHeight="1">
      <c r="B47" s="19"/>
      <c r="L47" s="19"/>
    </row>
    <row r="48" spans="2:12" ht="14.5" customHeight="1">
      <c r="B48" s="19"/>
      <c r="L48" s="19"/>
    </row>
    <row r="49" spans="2:12" ht="14.5" customHeight="1">
      <c r="B49" s="19"/>
      <c r="L49" s="19"/>
    </row>
    <row r="50" spans="2:12" s="1" customFormat="1" ht="14.5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ht="11">
      <c r="B51" s="19"/>
      <c r="L51" s="19"/>
    </row>
    <row r="52" spans="2:12" ht="11">
      <c r="B52" s="19"/>
      <c r="L52" s="19"/>
    </row>
    <row r="53" spans="2:12" ht="11">
      <c r="B53" s="19"/>
      <c r="L53" s="19"/>
    </row>
    <row r="54" spans="2:12" ht="11">
      <c r="B54" s="19"/>
      <c r="L54" s="19"/>
    </row>
    <row r="55" spans="2:12" ht="11">
      <c r="B55" s="19"/>
      <c r="L55" s="19"/>
    </row>
    <row r="56" spans="2:12" ht="11">
      <c r="B56" s="19"/>
      <c r="L56" s="19"/>
    </row>
    <row r="57" spans="2:12" ht="11">
      <c r="B57" s="19"/>
      <c r="L57" s="19"/>
    </row>
    <row r="58" spans="2:12" ht="11">
      <c r="B58" s="19"/>
      <c r="L58" s="19"/>
    </row>
    <row r="59" spans="2:12" ht="11">
      <c r="B59" s="19"/>
      <c r="L59" s="19"/>
    </row>
    <row r="60" spans="2:12" ht="11">
      <c r="B60" s="19"/>
      <c r="L60" s="19"/>
    </row>
    <row r="61" spans="2:12" s="1" customFormat="1" ht="13">
      <c r="B61" s="28"/>
      <c r="D61" s="39" t="s">
        <v>45</v>
      </c>
      <c r="E61" s="30"/>
      <c r="F61" s="90" t="s">
        <v>46</v>
      </c>
      <c r="G61" s="39" t="s">
        <v>45</v>
      </c>
      <c r="H61" s="30"/>
      <c r="I61" s="30"/>
      <c r="J61" s="91" t="s">
        <v>46</v>
      </c>
      <c r="K61" s="30"/>
      <c r="L61" s="28"/>
    </row>
    <row r="62" spans="2:12" ht="11">
      <c r="B62" s="19"/>
      <c r="L62" s="19"/>
    </row>
    <row r="63" spans="2:12" ht="11">
      <c r="B63" s="19"/>
      <c r="L63" s="19"/>
    </row>
    <row r="64" spans="2:12" ht="11">
      <c r="B64" s="19"/>
      <c r="L64" s="19"/>
    </row>
    <row r="65" spans="2:12" s="1" customFormat="1" ht="13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ht="11">
      <c r="B66" s="19"/>
      <c r="L66" s="19"/>
    </row>
    <row r="67" spans="2:12" ht="11">
      <c r="B67" s="19"/>
      <c r="L67" s="19"/>
    </row>
    <row r="68" spans="2:12" ht="11">
      <c r="B68" s="19"/>
      <c r="L68" s="19"/>
    </row>
    <row r="69" spans="2:12" ht="11">
      <c r="B69" s="19"/>
      <c r="L69" s="19"/>
    </row>
    <row r="70" spans="2:12" ht="11">
      <c r="B70" s="19"/>
      <c r="L70" s="19"/>
    </row>
    <row r="71" spans="2:12" ht="11">
      <c r="B71" s="19"/>
      <c r="L71" s="19"/>
    </row>
    <row r="72" spans="2:12" ht="11">
      <c r="B72" s="19"/>
      <c r="L72" s="19"/>
    </row>
    <row r="73" spans="2:12" ht="11">
      <c r="B73" s="19"/>
      <c r="L73" s="19"/>
    </row>
    <row r="74" spans="2:12" ht="11">
      <c r="B74" s="19"/>
      <c r="L74" s="19"/>
    </row>
    <row r="75" spans="2:12" ht="11">
      <c r="B75" s="19"/>
      <c r="L75" s="19"/>
    </row>
    <row r="76" spans="2:12" s="1" customFormat="1" ht="13">
      <c r="B76" s="28"/>
      <c r="D76" s="39" t="s">
        <v>45</v>
      </c>
      <c r="E76" s="30"/>
      <c r="F76" s="90" t="s">
        <v>46</v>
      </c>
      <c r="G76" s="39" t="s">
        <v>45</v>
      </c>
      <c r="H76" s="30"/>
      <c r="I76" s="30"/>
      <c r="J76" s="91" t="s">
        <v>46</v>
      </c>
      <c r="K76" s="30"/>
      <c r="L76" s="28"/>
    </row>
    <row r="77" spans="2:12" s="1" customFormat="1" ht="14.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5" customHeight="1">
      <c r="B82" s="28"/>
      <c r="C82" s="20" t="s">
        <v>79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185" t="str">
        <f>E7</f>
        <v>Oprava stodoly Břvany</v>
      </c>
      <c r="F85" s="205"/>
      <c r="G85" s="205"/>
      <c r="H85" s="205"/>
      <c r="L85" s="28"/>
    </row>
    <row r="86" spans="2:47" s="1" customFormat="1" ht="7" customHeight="1">
      <c r="B86" s="28"/>
      <c r="L86" s="28"/>
    </row>
    <row r="87" spans="2:47" s="1" customFormat="1" ht="12" customHeight="1">
      <c r="B87" s="28"/>
      <c r="C87" s="25" t="s">
        <v>18</v>
      </c>
      <c r="F87" s="23" t="str">
        <f>F10</f>
        <v xml:space="preserve"> </v>
      </c>
      <c r="I87" s="25" t="s">
        <v>20</v>
      </c>
      <c r="J87" s="48" t="str">
        <f>IF(J10="","",J10)</f>
        <v>19. 2. 2024</v>
      </c>
      <c r="L87" s="28"/>
    </row>
    <row r="88" spans="2:47" s="1" customFormat="1" ht="7" customHeight="1">
      <c r="B88" s="28"/>
      <c r="L88" s="28"/>
    </row>
    <row r="89" spans="2:47" s="1" customFormat="1" ht="15.25" customHeight="1">
      <c r="B89" s="28"/>
      <c r="C89" s="25" t="s">
        <v>22</v>
      </c>
      <c r="F89" s="23" t="str">
        <f>E13</f>
        <v xml:space="preserve"> </v>
      </c>
      <c r="I89" s="25" t="s">
        <v>26</v>
      </c>
      <c r="J89" s="26" t="str">
        <f>E19</f>
        <v xml:space="preserve"> </v>
      </c>
      <c r="L89" s="28"/>
    </row>
    <row r="90" spans="2:47" s="1" customFormat="1" ht="15.25" customHeight="1">
      <c r="B90" s="28"/>
      <c r="C90" s="25" t="s">
        <v>25</v>
      </c>
      <c r="F90" s="23" t="str">
        <f>IF(E16="","",E16)</f>
        <v xml:space="preserve"> </v>
      </c>
      <c r="I90" s="25" t="s">
        <v>28</v>
      </c>
      <c r="J90" s="26" t="str">
        <f>E22</f>
        <v xml:space="preserve"> </v>
      </c>
      <c r="L90" s="28"/>
    </row>
    <row r="91" spans="2:47" s="1" customFormat="1" ht="10.25" customHeight="1">
      <c r="B91" s="28"/>
      <c r="L91" s="28"/>
    </row>
    <row r="92" spans="2:47" s="1" customFormat="1" ht="29.25" customHeight="1">
      <c r="B92" s="28"/>
      <c r="C92" s="92" t="s">
        <v>80</v>
      </c>
      <c r="D92" s="84"/>
      <c r="E92" s="84"/>
      <c r="F92" s="84"/>
      <c r="G92" s="84"/>
      <c r="H92" s="84"/>
      <c r="I92" s="84"/>
      <c r="J92" s="93" t="s">
        <v>81</v>
      </c>
      <c r="K92" s="84"/>
      <c r="L92" s="28"/>
    </row>
    <row r="93" spans="2:47" s="1" customFormat="1" ht="10.25" customHeight="1">
      <c r="B93" s="28"/>
      <c r="L93" s="28"/>
    </row>
    <row r="94" spans="2:47" s="1" customFormat="1" ht="22.75" customHeight="1">
      <c r="B94" s="28"/>
      <c r="C94" s="94" t="s">
        <v>82</v>
      </c>
      <c r="J94" s="62">
        <f>J127</f>
        <v>0</v>
      </c>
      <c r="L94" s="28"/>
      <c r="AU94" s="16" t="s">
        <v>83</v>
      </c>
    </row>
    <row r="95" spans="2:47" s="8" customFormat="1" ht="25" customHeight="1">
      <c r="B95" s="95"/>
      <c r="D95" s="96" t="s">
        <v>84</v>
      </c>
      <c r="E95" s="97"/>
      <c r="F95" s="97"/>
      <c r="G95" s="97"/>
      <c r="H95" s="97"/>
      <c r="I95" s="97"/>
      <c r="J95" s="98">
        <f>J128</f>
        <v>0</v>
      </c>
      <c r="L95" s="95"/>
    </row>
    <row r="96" spans="2:47" s="9" customFormat="1" ht="20" customHeight="1">
      <c r="B96" s="99"/>
      <c r="D96" s="100" t="s">
        <v>85</v>
      </c>
      <c r="E96" s="101"/>
      <c r="F96" s="101"/>
      <c r="G96" s="101"/>
      <c r="H96" s="101"/>
      <c r="I96" s="101"/>
      <c r="J96" s="102">
        <f>J129</f>
        <v>0</v>
      </c>
      <c r="L96" s="99"/>
    </row>
    <row r="97" spans="2:12" s="9" customFormat="1" ht="20" customHeight="1">
      <c r="B97" s="99"/>
      <c r="D97" s="100" t="s">
        <v>86</v>
      </c>
      <c r="E97" s="101"/>
      <c r="F97" s="101"/>
      <c r="G97" s="101"/>
      <c r="H97" s="101"/>
      <c r="I97" s="101"/>
      <c r="J97" s="102">
        <f>J181</f>
        <v>0</v>
      </c>
      <c r="L97" s="99"/>
    </row>
    <row r="98" spans="2:12" s="9" customFormat="1" ht="20" customHeight="1">
      <c r="B98" s="99"/>
      <c r="D98" s="100" t="s">
        <v>87</v>
      </c>
      <c r="E98" s="101"/>
      <c r="F98" s="101"/>
      <c r="G98" s="101"/>
      <c r="H98" s="101"/>
      <c r="I98" s="101"/>
      <c r="J98" s="102">
        <f>J204</f>
        <v>0</v>
      </c>
      <c r="L98" s="99"/>
    </row>
    <row r="99" spans="2:12" s="9" customFormat="1" ht="20" customHeight="1">
      <c r="B99" s="99"/>
      <c r="D99" s="100" t="s">
        <v>88</v>
      </c>
      <c r="E99" s="101"/>
      <c r="F99" s="101"/>
      <c r="G99" s="101"/>
      <c r="H99" s="101"/>
      <c r="I99" s="101"/>
      <c r="J99" s="102">
        <f>J215</f>
        <v>0</v>
      </c>
      <c r="L99" s="99"/>
    </row>
    <row r="100" spans="2:12" s="9" customFormat="1" ht="20" customHeight="1">
      <c r="B100" s="99"/>
      <c r="D100" s="100" t="s">
        <v>89</v>
      </c>
      <c r="E100" s="101"/>
      <c r="F100" s="101"/>
      <c r="G100" s="101"/>
      <c r="H100" s="101"/>
      <c r="I100" s="101"/>
      <c r="J100" s="102">
        <f>J243</f>
        <v>0</v>
      </c>
      <c r="L100" s="99"/>
    </row>
    <row r="101" spans="2:12" s="8" customFormat="1" ht="25" customHeight="1">
      <c r="B101" s="95"/>
      <c r="D101" s="96" t="s">
        <v>90</v>
      </c>
      <c r="E101" s="97"/>
      <c r="F101" s="97"/>
      <c r="G101" s="97"/>
      <c r="H101" s="97"/>
      <c r="I101" s="97"/>
      <c r="J101" s="98">
        <f>J246</f>
        <v>0</v>
      </c>
      <c r="L101" s="95"/>
    </row>
    <row r="102" spans="2:12" s="9" customFormat="1" ht="20" customHeight="1">
      <c r="B102" s="99"/>
      <c r="D102" s="100" t="s">
        <v>91</v>
      </c>
      <c r="E102" s="101"/>
      <c r="F102" s="101"/>
      <c r="G102" s="101"/>
      <c r="H102" s="101"/>
      <c r="I102" s="101"/>
      <c r="J102" s="102">
        <f>J247</f>
        <v>0</v>
      </c>
      <c r="L102" s="99"/>
    </row>
    <row r="103" spans="2:12" s="9" customFormat="1" ht="20" customHeight="1">
      <c r="B103" s="99"/>
      <c r="D103" s="100" t="s">
        <v>92</v>
      </c>
      <c r="E103" s="101"/>
      <c r="F103" s="101"/>
      <c r="G103" s="101"/>
      <c r="H103" s="101"/>
      <c r="I103" s="101"/>
      <c r="J103" s="102">
        <f>J268</f>
        <v>0</v>
      </c>
      <c r="L103" s="99"/>
    </row>
    <row r="104" spans="2:12" s="9" customFormat="1" ht="20" customHeight="1">
      <c r="B104" s="99"/>
      <c r="D104" s="100" t="s">
        <v>93</v>
      </c>
      <c r="E104" s="101"/>
      <c r="F104" s="101"/>
      <c r="G104" s="101"/>
      <c r="H104" s="101"/>
      <c r="I104" s="101"/>
      <c r="J104" s="102">
        <f>J286</f>
        <v>0</v>
      </c>
      <c r="L104" s="99"/>
    </row>
    <row r="105" spans="2:12" s="8" customFormat="1" ht="25" customHeight="1">
      <c r="B105" s="95"/>
      <c r="D105" s="96" t="s">
        <v>94</v>
      </c>
      <c r="E105" s="97"/>
      <c r="F105" s="97"/>
      <c r="G105" s="97"/>
      <c r="H105" s="97"/>
      <c r="I105" s="97"/>
      <c r="J105" s="98">
        <f>J297</f>
        <v>0</v>
      </c>
      <c r="L105" s="95"/>
    </row>
    <row r="106" spans="2:12" s="9" customFormat="1" ht="20" customHeight="1">
      <c r="B106" s="99"/>
      <c r="D106" s="100" t="s">
        <v>95</v>
      </c>
      <c r="E106" s="101"/>
      <c r="F106" s="101"/>
      <c r="G106" s="101"/>
      <c r="H106" s="101"/>
      <c r="I106" s="101"/>
      <c r="J106" s="102">
        <f>J298</f>
        <v>0</v>
      </c>
      <c r="L106" s="99"/>
    </row>
    <row r="107" spans="2:12" s="9" customFormat="1" ht="20" customHeight="1">
      <c r="B107" s="99"/>
      <c r="D107" s="100" t="s">
        <v>96</v>
      </c>
      <c r="E107" s="101"/>
      <c r="F107" s="101"/>
      <c r="G107" s="101"/>
      <c r="H107" s="101"/>
      <c r="I107" s="101"/>
      <c r="J107" s="102">
        <f>J301</f>
        <v>0</v>
      </c>
      <c r="L107" s="99"/>
    </row>
    <row r="108" spans="2:12" s="9" customFormat="1" ht="20" customHeight="1">
      <c r="B108" s="99"/>
      <c r="D108" s="100" t="s">
        <v>97</v>
      </c>
      <c r="E108" s="101"/>
      <c r="F108" s="101"/>
      <c r="G108" s="101"/>
      <c r="H108" s="101"/>
      <c r="I108" s="101"/>
      <c r="J108" s="102">
        <f>J304</f>
        <v>0</v>
      </c>
      <c r="L108" s="99"/>
    </row>
    <row r="109" spans="2:12" s="9" customFormat="1" ht="20" customHeight="1">
      <c r="B109" s="99"/>
      <c r="D109" s="100" t="s">
        <v>98</v>
      </c>
      <c r="E109" s="101"/>
      <c r="F109" s="101"/>
      <c r="G109" s="101"/>
      <c r="H109" s="101"/>
      <c r="I109" s="101"/>
      <c r="J109" s="102">
        <f>J307</f>
        <v>0</v>
      </c>
      <c r="L109" s="99"/>
    </row>
    <row r="110" spans="2:12" s="1" customFormat="1" ht="21.75" customHeight="1">
      <c r="B110" s="28"/>
      <c r="L110" s="28"/>
    </row>
    <row r="111" spans="2:12" s="1" customFormat="1" ht="7" customHeight="1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8"/>
    </row>
    <row r="115" spans="2:63" s="1" customFormat="1" ht="7" customHeight="1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28"/>
    </row>
    <row r="116" spans="2:63" s="1" customFormat="1" ht="25" customHeight="1">
      <c r="B116" s="28"/>
      <c r="C116" s="20" t="s">
        <v>99</v>
      </c>
      <c r="L116" s="28"/>
    </row>
    <row r="117" spans="2:63" s="1" customFormat="1" ht="7" customHeight="1">
      <c r="B117" s="28"/>
      <c r="L117" s="28"/>
    </row>
    <row r="118" spans="2:63" s="1" customFormat="1" ht="12" customHeight="1">
      <c r="B118" s="28"/>
      <c r="C118" s="25" t="s">
        <v>14</v>
      </c>
      <c r="L118" s="28"/>
    </row>
    <row r="119" spans="2:63" s="1" customFormat="1" ht="16.5" customHeight="1">
      <c r="B119" s="28"/>
      <c r="E119" s="185" t="str">
        <f>E7</f>
        <v>Oprava stodoly Břvany</v>
      </c>
      <c r="F119" s="205"/>
      <c r="G119" s="205"/>
      <c r="H119" s="205"/>
      <c r="L119" s="28"/>
    </row>
    <row r="120" spans="2:63" s="1" customFormat="1" ht="7" customHeight="1">
      <c r="B120" s="28"/>
      <c r="L120" s="28"/>
    </row>
    <row r="121" spans="2:63" s="1" customFormat="1" ht="12" customHeight="1">
      <c r="B121" s="28"/>
      <c r="C121" s="25" t="s">
        <v>18</v>
      </c>
      <c r="F121" s="23" t="str">
        <f>F10</f>
        <v xml:space="preserve"> </v>
      </c>
      <c r="I121" s="25" t="s">
        <v>20</v>
      </c>
      <c r="J121" s="48" t="str">
        <f>IF(J10="","",J10)</f>
        <v>19. 2. 2024</v>
      </c>
      <c r="L121" s="28"/>
    </row>
    <row r="122" spans="2:63" s="1" customFormat="1" ht="7" customHeight="1">
      <c r="B122" s="28"/>
      <c r="L122" s="28"/>
    </row>
    <row r="123" spans="2:63" s="1" customFormat="1" ht="15.25" customHeight="1">
      <c r="B123" s="28"/>
      <c r="C123" s="25" t="s">
        <v>22</v>
      </c>
      <c r="F123" s="23" t="str">
        <f>E13</f>
        <v xml:space="preserve"> </v>
      </c>
      <c r="I123" s="25" t="s">
        <v>26</v>
      </c>
      <c r="J123" s="26" t="str">
        <f>E19</f>
        <v xml:space="preserve"> </v>
      </c>
      <c r="L123" s="28"/>
    </row>
    <row r="124" spans="2:63" s="1" customFormat="1" ht="15.25" customHeight="1">
      <c r="B124" s="28"/>
      <c r="C124" s="25" t="s">
        <v>25</v>
      </c>
      <c r="F124" s="23" t="str">
        <f>IF(E16="","",E16)</f>
        <v xml:space="preserve"> </v>
      </c>
      <c r="I124" s="25" t="s">
        <v>28</v>
      </c>
      <c r="J124" s="26" t="str">
        <f>E22</f>
        <v xml:space="preserve"> </v>
      </c>
      <c r="L124" s="28"/>
    </row>
    <row r="125" spans="2:63" s="1" customFormat="1" ht="10.25" customHeight="1">
      <c r="B125" s="28"/>
      <c r="L125" s="28"/>
    </row>
    <row r="126" spans="2:63" s="10" customFormat="1" ht="29.25" customHeight="1">
      <c r="B126" s="103"/>
      <c r="C126" s="104" t="s">
        <v>100</v>
      </c>
      <c r="D126" s="105" t="s">
        <v>55</v>
      </c>
      <c r="E126" s="105" t="s">
        <v>51</v>
      </c>
      <c r="F126" s="105" t="s">
        <v>52</v>
      </c>
      <c r="G126" s="105" t="s">
        <v>101</v>
      </c>
      <c r="H126" s="105" t="s">
        <v>102</v>
      </c>
      <c r="I126" s="105" t="s">
        <v>103</v>
      </c>
      <c r="J126" s="106" t="s">
        <v>81</v>
      </c>
      <c r="K126" s="107" t="s">
        <v>104</v>
      </c>
      <c r="L126" s="103"/>
      <c r="M126" s="55" t="s">
        <v>1</v>
      </c>
      <c r="N126" s="56" t="s">
        <v>34</v>
      </c>
      <c r="O126" s="56" t="s">
        <v>105</v>
      </c>
      <c r="P126" s="56" t="s">
        <v>106</v>
      </c>
      <c r="Q126" s="56" t="s">
        <v>107</v>
      </c>
      <c r="R126" s="56" t="s">
        <v>108</v>
      </c>
      <c r="S126" s="56" t="s">
        <v>109</v>
      </c>
      <c r="T126" s="57" t="s">
        <v>110</v>
      </c>
    </row>
    <row r="127" spans="2:63" s="1" customFormat="1" ht="22.75" customHeight="1">
      <c r="B127" s="28"/>
      <c r="C127" s="60" t="s">
        <v>111</v>
      </c>
      <c r="J127" s="108">
        <f>BK127</f>
        <v>0</v>
      </c>
      <c r="L127" s="28"/>
      <c r="M127" s="58"/>
      <c r="N127" s="49"/>
      <c r="O127" s="49"/>
      <c r="P127" s="109">
        <f>P128+P246+P297</f>
        <v>1509.4610519999999</v>
      </c>
      <c r="Q127" s="49"/>
      <c r="R127" s="109">
        <f>R128+R246+R297</f>
        <v>70.930211180000001</v>
      </c>
      <c r="S127" s="49"/>
      <c r="T127" s="110">
        <f>T128+T246+T297</f>
        <v>9.4568399999999997</v>
      </c>
      <c r="AT127" s="16" t="s">
        <v>69</v>
      </c>
      <c r="AU127" s="16" t="s">
        <v>83</v>
      </c>
      <c r="BK127" s="111">
        <f>BK128+BK246+BK297</f>
        <v>0</v>
      </c>
    </row>
    <row r="128" spans="2:63" s="11" customFormat="1" ht="26" customHeight="1">
      <c r="B128" s="112"/>
      <c r="D128" s="113" t="s">
        <v>69</v>
      </c>
      <c r="E128" s="114" t="s">
        <v>112</v>
      </c>
      <c r="F128" s="114" t="s">
        <v>113</v>
      </c>
      <c r="J128" s="115">
        <f>BK128</f>
        <v>0</v>
      </c>
      <c r="L128" s="112"/>
      <c r="M128" s="116"/>
      <c r="P128" s="117">
        <f>P129+P181+P204+P215+P243</f>
        <v>1218.4029519999999</v>
      </c>
      <c r="R128" s="117">
        <f>R129+R181+R204+R215+R243</f>
        <v>70.827653179999999</v>
      </c>
      <c r="T128" s="118">
        <f>T129+T181+T204+T215+T243</f>
        <v>0</v>
      </c>
      <c r="AR128" s="113" t="s">
        <v>75</v>
      </c>
      <c r="AT128" s="119" t="s">
        <v>69</v>
      </c>
      <c r="AU128" s="119" t="s">
        <v>70</v>
      </c>
      <c r="AY128" s="113" t="s">
        <v>114</v>
      </c>
      <c r="BK128" s="120">
        <f>BK129+BK181+BK204+BK215+BK243</f>
        <v>0</v>
      </c>
    </row>
    <row r="129" spans="2:65" s="11" customFormat="1" ht="22.75" customHeight="1">
      <c r="B129" s="112"/>
      <c r="D129" s="113" t="s">
        <v>69</v>
      </c>
      <c r="E129" s="121" t="s">
        <v>75</v>
      </c>
      <c r="F129" s="121" t="s">
        <v>115</v>
      </c>
      <c r="J129" s="122">
        <f>BK129</f>
        <v>0</v>
      </c>
      <c r="L129" s="112"/>
      <c r="M129" s="116"/>
      <c r="P129" s="117">
        <f>SUM(P130:P180)</f>
        <v>283.28363200000001</v>
      </c>
      <c r="R129" s="117">
        <f>SUM(R130:R180)</f>
        <v>16.384</v>
      </c>
      <c r="T129" s="118">
        <f>SUM(T130:T180)</f>
        <v>0</v>
      </c>
      <c r="AR129" s="113" t="s">
        <v>75</v>
      </c>
      <c r="AT129" s="119" t="s">
        <v>69</v>
      </c>
      <c r="AU129" s="119" t="s">
        <v>75</v>
      </c>
      <c r="AY129" s="113" t="s">
        <v>114</v>
      </c>
      <c r="BK129" s="120">
        <f>SUM(BK130:BK180)</f>
        <v>0</v>
      </c>
    </row>
    <row r="130" spans="2:65" s="1" customFormat="1" ht="33" customHeight="1">
      <c r="B130" s="123"/>
      <c r="C130" s="124" t="s">
        <v>75</v>
      </c>
      <c r="D130" s="124" t="s">
        <v>116</v>
      </c>
      <c r="E130" s="125" t="s">
        <v>117</v>
      </c>
      <c r="F130" s="126" t="s">
        <v>118</v>
      </c>
      <c r="G130" s="127" t="s">
        <v>119</v>
      </c>
      <c r="H130" s="128">
        <v>30</v>
      </c>
      <c r="I130" s="206"/>
      <c r="J130" s="129">
        <f>ROUND(I130*H130,2)</f>
        <v>0</v>
      </c>
      <c r="K130" s="130"/>
      <c r="L130" s="28"/>
      <c r="M130" s="131" t="s">
        <v>1</v>
      </c>
      <c r="N130" s="132" t="s">
        <v>35</v>
      </c>
      <c r="O130" s="133">
        <v>0.34799999999999998</v>
      </c>
      <c r="P130" s="133">
        <f>O130*H130</f>
        <v>10.44</v>
      </c>
      <c r="Q130" s="133">
        <v>0</v>
      </c>
      <c r="R130" s="133">
        <f>Q130*H130</f>
        <v>0</v>
      </c>
      <c r="S130" s="133">
        <v>0</v>
      </c>
      <c r="T130" s="134">
        <f>S130*H130</f>
        <v>0</v>
      </c>
      <c r="AR130" s="135" t="s">
        <v>120</v>
      </c>
      <c r="AT130" s="135" t="s">
        <v>116</v>
      </c>
      <c r="AU130" s="135" t="s">
        <v>77</v>
      </c>
      <c r="AY130" s="16" t="s">
        <v>114</v>
      </c>
      <c r="BE130" s="136">
        <f>IF(N130="základní",J130,0)</f>
        <v>0</v>
      </c>
      <c r="BF130" s="136">
        <f>IF(N130="snížená",J130,0)</f>
        <v>0</v>
      </c>
      <c r="BG130" s="136">
        <f>IF(N130="zákl. přenesená",J130,0)</f>
        <v>0</v>
      </c>
      <c r="BH130" s="136">
        <f>IF(N130="sníž. přenesená",J130,0)</f>
        <v>0</v>
      </c>
      <c r="BI130" s="136">
        <f>IF(N130="nulová",J130,0)</f>
        <v>0</v>
      </c>
      <c r="BJ130" s="16" t="s">
        <v>75</v>
      </c>
      <c r="BK130" s="136">
        <f>ROUND(I130*H130,2)</f>
        <v>0</v>
      </c>
      <c r="BL130" s="16" t="s">
        <v>120</v>
      </c>
      <c r="BM130" s="135" t="s">
        <v>121</v>
      </c>
    </row>
    <row r="131" spans="2:65" s="1" customFormat="1" ht="36">
      <c r="B131" s="28"/>
      <c r="D131" s="137" t="s">
        <v>122</v>
      </c>
      <c r="F131" s="138" t="s">
        <v>123</v>
      </c>
      <c r="I131" s="207"/>
      <c r="L131" s="28"/>
      <c r="M131" s="139"/>
      <c r="T131" s="52"/>
      <c r="AT131" s="16" t="s">
        <v>122</v>
      </c>
      <c r="AU131" s="16" t="s">
        <v>77</v>
      </c>
    </row>
    <row r="132" spans="2:65" s="12" customFormat="1" ht="12">
      <c r="B132" s="140"/>
      <c r="D132" s="137" t="s">
        <v>124</v>
      </c>
      <c r="E132" s="141" t="s">
        <v>1</v>
      </c>
      <c r="F132" s="142" t="s">
        <v>125</v>
      </c>
      <c r="H132" s="143">
        <v>30</v>
      </c>
      <c r="I132" s="208"/>
      <c r="L132" s="140"/>
      <c r="M132" s="144"/>
      <c r="T132" s="145"/>
      <c r="AT132" s="141" t="s">
        <v>124</v>
      </c>
      <c r="AU132" s="141" t="s">
        <v>77</v>
      </c>
      <c r="AV132" s="12" t="s">
        <v>77</v>
      </c>
      <c r="AW132" s="12" t="s">
        <v>27</v>
      </c>
      <c r="AX132" s="12" t="s">
        <v>75</v>
      </c>
      <c r="AY132" s="141" t="s">
        <v>114</v>
      </c>
    </row>
    <row r="133" spans="2:65" s="1" customFormat="1" ht="24.25" customHeight="1">
      <c r="B133" s="123"/>
      <c r="C133" s="124" t="s">
        <v>77</v>
      </c>
      <c r="D133" s="124" t="s">
        <v>116</v>
      </c>
      <c r="E133" s="125" t="s">
        <v>126</v>
      </c>
      <c r="F133" s="126" t="s">
        <v>127</v>
      </c>
      <c r="G133" s="127" t="s">
        <v>128</v>
      </c>
      <c r="H133" s="128">
        <v>27</v>
      </c>
      <c r="I133" s="206"/>
      <c r="J133" s="129">
        <f>ROUND(I133*H133,2)</f>
        <v>0</v>
      </c>
      <c r="K133" s="130"/>
      <c r="L133" s="28"/>
      <c r="M133" s="131" t="s">
        <v>1</v>
      </c>
      <c r="N133" s="132" t="s">
        <v>35</v>
      </c>
      <c r="O133" s="133">
        <v>3.1480000000000001</v>
      </c>
      <c r="P133" s="133">
        <f>O133*H133</f>
        <v>84.996000000000009</v>
      </c>
      <c r="Q133" s="133">
        <v>0</v>
      </c>
      <c r="R133" s="133">
        <f>Q133*H133</f>
        <v>0</v>
      </c>
      <c r="S133" s="133">
        <v>0</v>
      </c>
      <c r="T133" s="134">
        <f>S133*H133</f>
        <v>0</v>
      </c>
      <c r="AR133" s="135" t="s">
        <v>120</v>
      </c>
      <c r="AT133" s="135" t="s">
        <v>116</v>
      </c>
      <c r="AU133" s="135" t="s">
        <v>77</v>
      </c>
      <c r="AY133" s="16" t="s">
        <v>114</v>
      </c>
      <c r="BE133" s="136">
        <f>IF(N133="základní",J133,0)</f>
        <v>0</v>
      </c>
      <c r="BF133" s="136">
        <f>IF(N133="snížená",J133,0)</f>
        <v>0</v>
      </c>
      <c r="BG133" s="136">
        <f>IF(N133="zákl. přenesená",J133,0)</f>
        <v>0</v>
      </c>
      <c r="BH133" s="136">
        <f>IF(N133="sníž. přenesená",J133,0)</f>
        <v>0</v>
      </c>
      <c r="BI133" s="136">
        <f>IF(N133="nulová",J133,0)</f>
        <v>0</v>
      </c>
      <c r="BJ133" s="16" t="s">
        <v>75</v>
      </c>
      <c r="BK133" s="136">
        <f>ROUND(I133*H133,2)</f>
        <v>0</v>
      </c>
      <c r="BL133" s="16" t="s">
        <v>120</v>
      </c>
      <c r="BM133" s="135" t="s">
        <v>129</v>
      </c>
    </row>
    <row r="134" spans="2:65" s="1" customFormat="1" ht="24">
      <c r="B134" s="28"/>
      <c r="D134" s="137" t="s">
        <v>122</v>
      </c>
      <c r="F134" s="138" t="s">
        <v>130</v>
      </c>
      <c r="I134" s="207"/>
      <c r="L134" s="28"/>
      <c r="M134" s="139"/>
      <c r="T134" s="52"/>
      <c r="AT134" s="16" t="s">
        <v>122</v>
      </c>
      <c r="AU134" s="16" t="s">
        <v>77</v>
      </c>
    </row>
    <row r="135" spans="2:65" s="13" customFormat="1" ht="12">
      <c r="B135" s="146"/>
      <c r="D135" s="137" t="s">
        <v>124</v>
      </c>
      <c r="E135" s="147" t="s">
        <v>1</v>
      </c>
      <c r="F135" s="148" t="s">
        <v>131</v>
      </c>
      <c r="H135" s="147" t="s">
        <v>1</v>
      </c>
      <c r="I135" s="209"/>
      <c r="L135" s="146"/>
      <c r="M135" s="149"/>
      <c r="T135" s="150"/>
      <c r="AT135" s="147" t="s">
        <v>124</v>
      </c>
      <c r="AU135" s="147" t="s">
        <v>77</v>
      </c>
      <c r="AV135" s="13" t="s">
        <v>75</v>
      </c>
      <c r="AW135" s="13" t="s">
        <v>27</v>
      </c>
      <c r="AX135" s="13" t="s">
        <v>70</v>
      </c>
      <c r="AY135" s="147" t="s">
        <v>114</v>
      </c>
    </row>
    <row r="136" spans="2:65" s="12" customFormat="1" ht="12">
      <c r="B136" s="140"/>
      <c r="D136" s="137" t="s">
        <v>124</v>
      </c>
      <c r="E136" s="141" t="s">
        <v>1</v>
      </c>
      <c r="F136" s="142" t="s">
        <v>132</v>
      </c>
      <c r="H136" s="143">
        <v>27</v>
      </c>
      <c r="I136" s="208"/>
      <c r="L136" s="140"/>
      <c r="M136" s="144"/>
      <c r="T136" s="145"/>
      <c r="AT136" s="141" t="s">
        <v>124</v>
      </c>
      <c r="AU136" s="141" t="s">
        <v>77</v>
      </c>
      <c r="AV136" s="12" t="s">
        <v>77</v>
      </c>
      <c r="AW136" s="12" t="s">
        <v>27</v>
      </c>
      <c r="AX136" s="12" t="s">
        <v>75</v>
      </c>
      <c r="AY136" s="141" t="s">
        <v>114</v>
      </c>
    </row>
    <row r="137" spans="2:65" s="1" customFormat="1" ht="37.75" customHeight="1">
      <c r="B137" s="123"/>
      <c r="C137" s="124" t="s">
        <v>133</v>
      </c>
      <c r="D137" s="124" t="s">
        <v>116</v>
      </c>
      <c r="E137" s="125" t="s">
        <v>134</v>
      </c>
      <c r="F137" s="126" t="s">
        <v>135</v>
      </c>
      <c r="G137" s="127" t="s">
        <v>128</v>
      </c>
      <c r="H137" s="128">
        <v>25.6</v>
      </c>
      <c r="I137" s="206"/>
      <c r="J137" s="129">
        <f>ROUND(I137*H137,2)</f>
        <v>0</v>
      </c>
      <c r="K137" s="130"/>
      <c r="L137" s="28"/>
      <c r="M137" s="131" t="s">
        <v>1</v>
      </c>
      <c r="N137" s="132" t="s">
        <v>35</v>
      </c>
      <c r="O137" s="133">
        <v>4.8630000000000004</v>
      </c>
      <c r="P137" s="133">
        <f>O137*H137</f>
        <v>124.49280000000002</v>
      </c>
      <c r="Q137" s="133">
        <v>0</v>
      </c>
      <c r="R137" s="133">
        <f>Q137*H137</f>
        <v>0</v>
      </c>
      <c r="S137" s="133">
        <v>0</v>
      </c>
      <c r="T137" s="134">
        <f>S137*H137</f>
        <v>0</v>
      </c>
      <c r="AR137" s="135" t="s">
        <v>120</v>
      </c>
      <c r="AT137" s="135" t="s">
        <v>116</v>
      </c>
      <c r="AU137" s="135" t="s">
        <v>77</v>
      </c>
      <c r="AY137" s="16" t="s">
        <v>114</v>
      </c>
      <c r="BE137" s="136">
        <f>IF(N137="základní",J137,0)</f>
        <v>0</v>
      </c>
      <c r="BF137" s="136">
        <f>IF(N137="snížená",J137,0)</f>
        <v>0</v>
      </c>
      <c r="BG137" s="136">
        <f>IF(N137="zákl. přenesená",J137,0)</f>
        <v>0</v>
      </c>
      <c r="BH137" s="136">
        <f>IF(N137="sníž. přenesená",J137,0)</f>
        <v>0</v>
      </c>
      <c r="BI137" s="136">
        <f>IF(N137="nulová",J137,0)</f>
        <v>0</v>
      </c>
      <c r="BJ137" s="16" t="s">
        <v>75</v>
      </c>
      <c r="BK137" s="136">
        <f>ROUND(I137*H137,2)</f>
        <v>0</v>
      </c>
      <c r="BL137" s="16" t="s">
        <v>120</v>
      </c>
      <c r="BM137" s="135" t="s">
        <v>136</v>
      </c>
    </row>
    <row r="138" spans="2:65" s="1" customFormat="1" ht="36">
      <c r="B138" s="28"/>
      <c r="D138" s="137" t="s">
        <v>122</v>
      </c>
      <c r="F138" s="138" t="s">
        <v>137</v>
      </c>
      <c r="I138" s="207"/>
      <c r="L138" s="28"/>
      <c r="M138" s="139"/>
      <c r="T138" s="52"/>
      <c r="AT138" s="16" t="s">
        <v>122</v>
      </c>
      <c r="AU138" s="16" t="s">
        <v>77</v>
      </c>
    </row>
    <row r="139" spans="2:65" s="13" customFormat="1" ht="12">
      <c r="B139" s="146"/>
      <c r="D139" s="137" t="s">
        <v>124</v>
      </c>
      <c r="E139" s="147" t="s">
        <v>1</v>
      </c>
      <c r="F139" s="148" t="s">
        <v>138</v>
      </c>
      <c r="H139" s="147" t="s">
        <v>1</v>
      </c>
      <c r="I139" s="209"/>
      <c r="L139" s="146"/>
      <c r="M139" s="149"/>
      <c r="T139" s="150"/>
      <c r="AT139" s="147" t="s">
        <v>124</v>
      </c>
      <c r="AU139" s="147" t="s">
        <v>77</v>
      </c>
      <c r="AV139" s="13" t="s">
        <v>75</v>
      </c>
      <c r="AW139" s="13" t="s">
        <v>27</v>
      </c>
      <c r="AX139" s="13" t="s">
        <v>70</v>
      </c>
      <c r="AY139" s="147" t="s">
        <v>114</v>
      </c>
    </row>
    <row r="140" spans="2:65" s="12" customFormat="1" ht="12">
      <c r="B140" s="140"/>
      <c r="D140" s="137" t="s">
        <v>124</v>
      </c>
      <c r="E140" s="141" t="s">
        <v>1</v>
      </c>
      <c r="F140" s="142" t="s">
        <v>139</v>
      </c>
      <c r="H140" s="143">
        <v>6.4</v>
      </c>
      <c r="I140" s="208"/>
      <c r="L140" s="140"/>
      <c r="M140" s="144"/>
      <c r="T140" s="145"/>
      <c r="AT140" s="141" t="s">
        <v>124</v>
      </c>
      <c r="AU140" s="141" t="s">
        <v>77</v>
      </c>
      <c r="AV140" s="12" t="s">
        <v>77</v>
      </c>
      <c r="AW140" s="12" t="s">
        <v>27</v>
      </c>
      <c r="AX140" s="12" t="s">
        <v>70</v>
      </c>
      <c r="AY140" s="141" t="s">
        <v>114</v>
      </c>
    </row>
    <row r="141" spans="2:65" s="12" customFormat="1" ht="12">
      <c r="B141" s="140"/>
      <c r="D141" s="137" t="s">
        <v>124</v>
      </c>
      <c r="E141" s="141" t="s">
        <v>1</v>
      </c>
      <c r="F141" s="142" t="s">
        <v>140</v>
      </c>
      <c r="H141" s="143">
        <v>19.2</v>
      </c>
      <c r="I141" s="208"/>
      <c r="L141" s="140"/>
      <c r="M141" s="144"/>
      <c r="T141" s="145"/>
      <c r="AT141" s="141" t="s">
        <v>124</v>
      </c>
      <c r="AU141" s="141" t="s">
        <v>77</v>
      </c>
      <c r="AV141" s="12" t="s">
        <v>77</v>
      </c>
      <c r="AW141" s="12" t="s">
        <v>27</v>
      </c>
      <c r="AX141" s="12" t="s">
        <v>70</v>
      </c>
      <c r="AY141" s="141" t="s">
        <v>114</v>
      </c>
    </row>
    <row r="142" spans="2:65" s="14" customFormat="1" ht="12">
      <c r="B142" s="151"/>
      <c r="D142" s="137" t="s">
        <v>124</v>
      </c>
      <c r="E142" s="152" t="s">
        <v>1</v>
      </c>
      <c r="F142" s="153" t="s">
        <v>141</v>
      </c>
      <c r="H142" s="154">
        <v>25.6</v>
      </c>
      <c r="I142" s="210"/>
      <c r="L142" s="151"/>
      <c r="M142" s="155"/>
      <c r="T142" s="156"/>
      <c r="AT142" s="152" t="s">
        <v>124</v>
      </c>
      <c r="AU142" s="152" t="s">
        <v>77</v>
      </c>
      <c r="AV142" s="14" t="s">
        <v>120</v>
      </c>
      <c r="AW142" s="14" t="s">
        <v>27</v>
      </c>
      <c r="AX142" s="14" t="s">
        <v>75</v>
      </c>
      <c r="AY142" s="152" t="s">
        <v>114</v>
      </c>
    </row>
    <row r="143" spans="2:65" s="1" customFormat="1" ht="37.75" customHeight="1">
      <c r="B143" s="123"/>
      <c r="C143" s="124" t="s">
        <v>120</v>
      </c>
      <c r="D143" s="124" t="s">
        <v>116</v>
      </c>
      <c r="E143" s="125" t="s">
        <v>142</v>
      </c>
      <c r="F143" s="126" t="s">
        <v>143</v>
      </c>
      <c r="G143" s="127" t="s">
        <v>128</v>
      </c>
      <c r="H143" s="128">
        <v>8.1920000000000002</v>
      </c>
      <c r="I143" s="206"/>
      <c r="J143" s="129">
        <f>ROUND(I143*H143,2)</f>
        <v>0</v>
      </c>
      <c r="K143" s="130"/>
      <c r="L143" s="28"/>
      <c r="M143" s="131" t="s">
        <v>1</v>
      </c>
      <c r="N143" s="132" t="s">
        <v>35</v>
      </c>
      <c r="O143" s="133">
        <v>0.41099999999999998</v>
      </c>
      <c r="P143" s="133">
        <f>O143*H143</f>
        <v>3.3669119999999997</v>
      </c>
      <c r="Q143" s="133">
        <v>0</v>
      </c>
      <c r="R143" s="133">
        <f>Q143*H143</f>
        <v>0</v>
      </c>
      <c r="S143" s="133">
        <v>0</v>
      </c>
      <c r="T143" s="134">
        <f>S143*H143</f>
        <v>0</v>
      </c>
      <c r="AR143" s="135" t="s">
        <v>120</v>
      </c>
      <c r="AT143" s="135" t="s">
        <v>116</v>
      </c>
      <c r="AU143" s="135" t="s">
        <v>77</v>
      </c>
      <c r="AY143" s="16" t="s">
        <v>114</v>
      </c>
      <c r="BE143" s="136">
        <f>IF(N143="základní",J143,0)</f>
        <v>0</v>
      </c>
      <c r="BF143" s="136">
        <f>IF(N143="snížená",J143,0)</f>
        <v>0</v>
      </c>
      <c r="BG143" s="136">
        <f>IF(N143="zákl. přenesená",J143,0)</f>
        <v>0</v>
      </c>
      <c r="BH143" s="136">
        <f>IF(N143="sníž. přenesená",J143,0)</f>
        <v>0</v>
      </c>
      <c r="BI143" s="136">
        <f>IF(N143="nulová",J143,0)</f>
        <v>0</v>
      </c>
      <c r="BJ143" s="16" t="s">
        <v>75</v>
      </c>
      <c r="BK143" s="136">
        <f>ROUND(I143*H143,2)</f>
        <v>0</v>
      </c>
      <c r="BL143" s="16" t="s">
        <v>120</v>
      </c>
      <c r="BM143" s="135" t="s">
        <v>144</v>
      </c>
    </row>
    <row r="144" spans="2:65" s="1" customFormat="1" ht="48">
      <c r="B144" s="28"/>
      <c r="D144" s="137" t="s">
        <v>122</v>
      </c>
      <c r="F144" s="138" t="s">
        <v>145</v>
      </c>
      <c r="I144" s="207"/>
      <c r="L144" s="28"/>
      <c r="M144" s="139"/>
      <c r="T144" s="52"/>
      <c r="AT144" s="16" t="s">
        <v>122</v>
      </c>
      <c r="AU144" s="16" t="s">
        <v>77</v>
      </c>
    </row>
    <row r="145" spans="2:65" s="12" customFormat="1" ht="12">
      <c r="B145" s="140"/>
      <c r="D145" s="137" t="s">
        <v>124</v>
      </c>
      <c r="E145" s="141" t="s">
        <v>1</v>
      </c>
      <c r="F145" s="142" t="s">
        <v>146</v>
      </c>
      <c r="H145" s="143">
        <v>8.1920000000000002</v>
      </c>
      <c r="I145" s="208"/>
      <c r="L145" s="140"/>
      <c r="M145" s="144"/>
      <c r="T145" s="145"/>
      <c r="AT145" s="141" t="s">
        <v>124</v>
      </c>
      <c r="AU145" s="141" t="s">
        <v>77</v>
      </c>
      <c r="AV145" s="12" t="s">
        <v>77</v>
      </c>
      <c r="AW145" s="12" t="s">
        <v>27</v>
      </c>
      <c r="AX145" s="12" t="s">
        <v>75</v>
      </c>
      <c r="AY145" s="141" t="s">
        <v>114</v>
      </c>
    </row>
    <row r="146" spans="2:65" s="1" customFormat="1" ht="37.75" customHeight="1">
      <c r="B146" s="123"/>
      <c r="C146" s="124" t="s">
        <v>147</v>
      </c>
      <c r="D146" s="124" t="s">
        <v>116</v>
      </c>
      <c r="E146" s="125" t="s">
        <v>148</v>
      </c>
      <c r="F146" s="126" t="s">
        <v>149</v>
      </c>
      <c r="G146" s="127" t="s">
        <v>128</v>
      </c>
      <c r="H146" s="128">
        <v>8.1920000000000002</v>
      </c>
      <c r="I146" s="206"/>
      <c r="J146" s="129">
        <f>ROUND(I146*H146,2)</f>
        <v>0</v>
      </c>
      <c r="K146" s="130"/>
      <c r="L146" s="28"/>
      <c r="M146" s="131" t="s">
        <v>1</v>
      </c>
      <c r="N146" s="132" t="s">
        <v>35</v>
      </c>
      <c r="O146" s="133">
        <v>0.379</v>
      </c>
      <c r="P146" s="133">
        <f>O146*H146</f>
        <v>3.104768</v>
      </c>
      <c r="Q146" s="133">
        <v>0</v>
      </c>
      <c r="R146" s="133">
        <f>Q146*H146</f>
        <v>0</v>
      </c>
      <c r="S146" s="133">
        <v>0</v>
      </c>
      <c r="T146" s="134">
        <f>S146*H146</f>
        <v>0</v>
      </c>
      <c r="AR146" s="135" t="s">
        <v>120</v>
      </c>
      <c r="AT146" s="135" t="s">
        <v>116</v>
      </c>
      <c r="AU146" s="135" t="s">
        <v>77</v>
      </c>
      <c r="AY146" s="16" t="s">
        <v>114</v>
      </c>
      <c r="BE146" s="136">
        <f>IF(N146="základní",J146,0)</f>
        <v>0</v>
      </c>
      <c r="BF146" s="136">
        <f>IF(N146="snížená",J146,0)</f>
        <v>0</v>
      </c>
      <c r="BG146" s="136">
        <f>IF(N146="zákl. přenesená",J146,0)</f>
        <v>0</v>
      </c>
      <c r="BH146" s="136">
        <f>IF(N146="sníž. přenesená",J146,0)</f>
        <v>0</v>
      </c>
      <c r="BI146" s="136">
        <f>IF(N146="nulová",J146,0)</f>
        <v>0</v>
      </c>
      <c r="BJ146" s="16" t="s">
        <v>75</v>
      </c>
      <c r="BK146" s="136">
        <f>ROUND(I146*H146,2)</f>
        <v>0</v>
      </c>
      <c r="BL146" s="16" t="s">
        <v>120</v>
      </c>
      <c r="BM146" s="135" t="s">
        <v>150</v>
      </c>
    </row>
    <row r="147" spans="2:65" s="1" customFormat="1" ht="48">
      <c r="B147" s="28"/>
      <c r="D147" s="137" t="s">
        <v>122</v>
      </c>
      <c r="F147" s="138" t="s">
        <v>151</v>
      </c>
      <c r="I147" s="207"/>
      <c r="L147" s="28"/>
      <c r="M147" s="139"/>
      <c r="T147" s="52"/>
      <c r="AT147" s="16" t="s">
        <v>122</v>
      </c>
      <c r="AU147" s="16" t="s">
        <v>77</v>
      </c>
    </row>
    <row r="148" spans="2:65" s="1" customFormat="1" ht="24.25" customHeight="1">
      <c r="B148" s="123"/>
      <c r="C148" s="124" t="s">
        <v>152</v>
      </c>
      <c r="D148" s="124" t="s">
        <v>116</v>
      </c>
      <c r="E148" s="125" t="s">
        <v>153</v>
      </c>
      <c r="F148" s="126" t="s">
        <v>154</v>
      </c>
      <c r="G148" s="127" t="s">
        <v>119</v>
      </c>
      <c r="H148" s="128">
        <v>30</v>
      </c>
      <c r="I148" s="206"/>
      <c r="J148" s="129">
        <f>ROUND(I148*H148,2)</f>
        <v>0</v>
      </c>
      <c r="K148" s="130"/>
      <c r="L148" s="28"/>
      <c r="M148" s="131" t="s">
        <v>1</v>
      </c>
      <c r="N148" s="132" t="s">
        <v>35</v>
      </c>
      <c r="O148" s="133">
        <v>5.0999999999999997E-2</v>
      </c>
      <c r="P148" s="133">
        <f>O148*H148</f>
        <v>1.5299999999999998</v>
      </c>
      <c r="Q148" s="133">
        <v>0</v>
      </c>
      <c r="R148" s="133">
        <f>Q148*H148</f>
        <v>0</v>
      </c>
      <c r="S148" s="133">
        <v>0</v>
      </c>
      <c r="T148" s="134">
        <f>S148*H148</f>
        <v>0</v>
      </c>
      <c r="AR148" s="135" t="s">
        <v>120</v>
      </c>
      <c r="AT148" s="135" t="s">
        <v>116</v>
      </c>
      <c r="AU148" s="135" t="s">
        <v>77</v>
      </c>
      <c r="AY148" s="16" t="s">
        <v>114</v>
      </c>
      <c r="BE148" s="136">
        <f>IF(N148="základní",J148,0)</f>
        <v>0</v>
      </c>
      <c r="BF148" s="136">
        <f>IF(N148="snížená",J148,0)</f>
        <v>0</v>
      </c>
      <c r="BG148" s="136">
        <f>IF(N148="zákl. přenesená",J148,0)</f>
        <v>0</v>
      </c>
      <c r="BH148" s="136">
        <f>IF(N148="sníž. přenesená",J148,0)</f>
        <v>0</v>
      </c>
      <c r="BI148" s="136">
        <f>IF(N148="nulová",J148,0)</f>
        <v>0</v>
      </c>
      <c r="BJ148" s="16" t="s">
        <v>75</v>
      </c>
      <c r="BK148" s="136">
        <f>ROUND(I148*H148,2)</f>
        <v>0</v>
      </c>
      <c r="BL148" s="16" t="s">
        <v>120</v>
      </c>
      <c r="BM148" s="135" t="s">
        <v>155</v>
      </c>
    </row>
    <row r="149" spans="2:65" s="1" customFormat="1" ht="24">
      <c r="B149" s="28"/>
      <c r="D149" s="137" t="s">
        <v>122</v>
      </c>
      <c r="F149" s="138" t="s">
        <v>156</v>
      </c>
      <c r="I149" s="207"/>
      <c r="L149" s="28"/>
      <c r="M149" s="139"/>
      <c r="T149" s="52"/>
      <c r="AT149" s="16" t="s">
        <v>122</v>
      </c>
      <c r="AU149" s="16" t="s">
        <v>77</v>
      </c>
    </row>
    <row r="150" spans="2:65" s="1" customFormat="1" ht="24">
      <c r="B150" s="28"/>
      <c r="D150" s="137" t="s">
        <v>157</v>
      </c>
      <c r="F150" s="157" t="s">
        <v>158</v>
      </c>
      <c r="I150" s="207"/>
      <c r="L150" s="28"/>
      <c r="M150" s="139"/>
      <c r="T150" s="52"/>
      <c r="AT150" s="16" t="s">
        <v>157</v>
      </c>
      <c r="AU150" s="16" t="s">
        <v>77</v>
      </c>
    </row>
    <row r="151" spans="2:65" s="1" customFormat="1" ht="24.25" customHeight="1">
      <c r="B151" s="123"/>
      <c r="C151" s="124" t="s">
        <v>159</v>
      </c>
      <c r="D151" s="124" t="s">
        <v>116</v>
      </c>
      <c r="E151" s="125" t="s">
        <v>160</v>
      </c>
      <c r="F151" s="126" t="s">
        <v>161</v>
      </c>
      <c r="G151" s="127" t="s">
        <v>119</v>
      </c>
      <c r="H151" s="128">
        <v>300</v>
      </c>
      <c r="I151" s="206"/>
      <c r="J151" s="129">
        <f>ROUND(I151*H151,2)</f>
        <v>0</v>
      </c>
      <c r="K151" s="130"/>
      <c r="L151" s="28"/>
      <c r="M151" s="131" t="s">
        <v>1</v>
      </c>
      <c r="N151" s="132" t="s">
        <v>35</v>
      </c>
      <c r="O151" s="133">
        <v>8.0000000000000002E-3</v>
      </c>
      <c r="P151" s="133">
        <f>O151*H151</f>
        <v>2.4</v>
      </c>
      <c r="Q151" s="133">
        <v>0</v>
      </c>
      <c r="R151" s="133">
        <f>Q151*H151</f>
        <v>0</v>
      </c>
      <c r="S151" s="133">
        <v>0</v>
      </c>
      <c r="T151" s="134">
        <f>S151*H151</f>
        <v>0</v>
      </c>
      <c r="AR151" s="135" t="s">
        <v>120</v>
      </c>
      <c r="AT151" s="135" t="s">
        <v>116</v>
      </c>
      <c r="AU151" s="135" t="s">
        <v>77</v>
      </c>
      <c r="AY151" s="16" t="s">
        <v>114</v>
      </c>
      <c r="BE151" s="136">
        <f>IF(N151="základní",J151,0)</f>
        <v>0</v>
      </c>
      <c r="BF151" s="136">
        <f>IF(N151="snížená",J151,0)</f>
        <v>0</v>
      </c>
      <c r="BG151" s="136">
        <f>IF(N151="zákl. přenesená",J151,0)</f>
        <v>0</v>
      </c>
      <c r="BH151" s="136">
        <f>IF(N151="sníž. přenesená",J151,0)</f>
        <v>0</v>
      </c>
      <c r="BI151" s="136">
        <f>IF(N151="nulová",J151,0)</f>
        <v>0</v>
      </c>
      <c r="BJ151" s="16" t="s">
        <v>75</v>
      </c>
      <c r="BK151" s="136">
        <f>ROUND(I151*H151,2)</f>
        <v>0</v>
      </c>
      <c r="BL151" s="16" t="s">
        <v>120</v>
      </c>
      <c r="BM151" s="135" t="s">
        <v>162</v>
      </c>
    </row>
    <row r="152" spans="2:65" s="1" customFormat="1" ht="24">
      <c r="B152" s="28"/>
      <c r="D152" s="137" t="s">
        <v>122</v>
      </c>
      <c r="F152" s="138" t="s">
        <v>163</v>
      </c>
      <c r="I152" s="207"/>
      <c r="L152" s="28"/>
      <c r="M152" s="139"/>
      <c r="T152" s="52"/>
      <c r="AT152" s="16" t="s">
        <v>122</v>
      </c>
      <c r="AU152" s="16" t="s">
        <v>77</v>
      </c>
    </row>
    <row r="153" spans="2:65" s="1" customFormat="1" ht="24">
      <c r="B153" s="28"/>
      <c r="D153" s="137" t="s">
        <v>157</v>
      </c>
      <c r="F153" s="157" t="s">
        <v>158</v>
      </c>
      <c r="I153" s="207"/>
      <c r="L153" s="28"/>
      <c r="M153" s="139"/>
      <c r="T153" s="52"/>
      <c r="AT153" s="16" t="s">
        <v>157</v>
      </c>
      <c r="AU153" s="16" t="s">
        <v>77</v>
      </c>
    </row>
    <row r="154" spans="2:65" s="12" customFormat="1" ht="12">
      <c r="B154" s="140"/>
      <c r="D154" s="137" t="s">
        <v>124</v>
      </c>
      <c r="F154" s="142" t="s">
        <v>164</v>
      </c>
      <c r="H154" s="143">
        <v>300</v>
      </c>
      <c r="I154" s="208"/>
      <c r="L154" s="140"/>
      <c r="M154" s="144"/>
      <c r="T154" s="145"/>
      <c r="AT154" s="141" t="s">
        <v>124</v>
      </c>
      <c r="AU154" s="141" t="s">
        <v>77</v>
      </c>
      <c r="AV154" s="12" t="s">
        <v>77</v>
      </c>
      <c r="AW154" s="12" t="s">
        <v>3</v>
      </c>
      <c r="AX154" s="12" t="s">
        <v>75</v>
      </c>
      <c r="AY154" s="141" t="s">
        <v>114</v>
      </c>
    </row>
    <row r="155" spans="2:65" s="1" customFormat="1" ht="37.75" customHeight="1">
      <c r="B155" s="123"/>
      <c r="C155" s="124" t="s">
        <v>165</v>
      </c>
      <c r="D155" s="124" t="s">
        <v>116</v>
      </c>
      <c r="E155" s="125" t="s">
        <v>166</v>
      </c>
      <c r="F155" s="126" t="s">
        <v>167</v>
      </c>
      <c r="G155" s="127" t="s">
        <v>128</v>
      </c>
      <c r="H155" s="128">
        <v>8.1920000000000002</v>
      </c>
      <c r="I155" s="206"/>
      <c r="J155" s="129">
        <f>ROUND(I155*H155,2)</f>
        <v>0</v>
      </c>
      <c r="K155" s="130"/>
      <c r="L155" s="28"/>
      <c r="M155" s="131" t="s">
        <v>1</v>
      </c>
      <c r="N155" s="132" t="s">
        <v>35</v>
      </c>
      <c r="O155" s="133">
        <v>8.6999999999999994E-2</v>
      </c>
      <c r="P155" s="133">
        <f>O155*H155</f>
        <v>0.712704</v>
      </c>
      <c r="Q155" s="133">
        <v>0</v>
      </c>
      <c r="R155" s="133">
        <f>Q155*H155</f>
        <v>0</v>
      </c>
      <c r="S155" s="133">
        <v>0</v>
      </c>
      <c r="T155" s="134">
        <f>S155*H155</f>
        <v>0</v>
      </c>
      <c r="AR155" s="135" t="s">
        <v>120</v>
      </c>
      <c r="AT155" s="135" t="s">
        <v>116</v>
      </c>
      <c r="AU155" s="135" t="s">
        <v>77</v>
      </c>
      <c r="AY155" s="16" t="s">
        <v>114</v>
      </c>
      <c r="BE155" s="136">
        <f>IF(N155="základní",J155,0)</f>
        <v>0</v>
      </c>
      <c r="BF155" s="136">
        <f>IF(N155="snížená",J155,0)</f>
        <v>0</v>
      </c>
      <c r="BG155" s="136">
        <f>IF(N155="zákl. přenesená",J155,0)</f>
        <v>0</v>
      </c>
      <c r="BH155" s="136">
        <f>IF(N155="sníž. přenesená",J155,0)</f>
        <v>0</v>
      </c>
      <c r="BI155" s="136">
        <f>IF(N155="nulová",J155,0)</f>
        <v>0</v>
      </c>
      <c r="BJ155" s="16" t="s">
        <v>75</v>
      </c>
      <c r="BK155" s="136">
        <f>ROUND(I155*H155,2)</f>
        <v>0</v>
      </c>
      <c r="BL155" s="16" t="s">
        <v>120</v>
      </c>
      <c r="BM155" s="135" t="s">
        <v>168</v>
      </c>
    </row>
    <row r="156" spans="2:65" s="1" customFormat="1" ht="60">
      <c r="B156" s="28"/>
      <c r="D156" s="137" t="s">
        <v>122</v>
      </c>
      <c r="F156" s="138" t="s">
        <v>169</v>
      </c>
      <c r="I156" s="207"/>
      <c r="L156" s="28"/>
      <c r="M156" s="139"/>
      <c r="T156" s="52"/>
      <c r="AT156" s="16" t="s">
        <v>122</v>
      </c>
      <c r="AU156" s="16" t="s">
        <v>77</v>
      </c>
    </row>
    <row r="157" spans="2:65" s="1" customFormat="1" ht="37.75" customHeight="1">
      <c r="B157" s="123"/>
      <c r="C157" s="124" t="s">
        <v>170</v>
      </c>
      <c r="D157" s="124" t="s">
        <v>116</v>
      </c>
      <c r="E157" s="125" t="s">
        <v>171</v>
      </c>
      <c r="F157" s="126" t="s">
        <v>172</v>
      </c>
      <c r="G157" s="127" t="s">
        <v>128</v>
      </c>
      <c r="H157" s="128">
        <v>40.96</v>
      </c>
      <c r="I157" s="206"/>
      <c r="J157" s="129">
        <f>ROUND(I157*H157,2)</f>
        <v>0</v>
      </c>
      <c r="K157" s="130"/>
      <c r="L157" s="28"/>
      <c r="M157" s="131" t="s">
        <v>1</v>
      </c>
      <c r="N157" s="132" t="s">
        <v>35</v>
      </c>
      <c r="O157" s="133">
        <v>5.0000000000000001E-3</v>
      </c>
      <c r="P157" s="133">
        <f>O157*H157</f>
        <v>0.20480000000000001</v>
      </c>
      <c r="Q157" s="133">
        <v>0</v>
      </c>
      <c r="R157" s="133">
        <f>Q157*H157</f>
        <v>0</v>
      </c>
      <c r="S157" s="133">
        <v>0</v>
      </c>
      <c r="T157" s="134">
        <f>S157*H157</f>
        <v>0</v>
      </c>
      <c r="AR157" s="135" t="s">
        <v>120</v>
      </c>
      <c r="AT157" s="135" t="s">
        <v>116</v>
      </c>
      <c r="AU157" s="135" t="s">
        <v>77</v>
      </c>
      <c r="AY157" s="16" t="s">
        <v>114</v>
      </c>
      <c r="BE157" s="136">
        <f>IF(N157="základní",J157,0)</f>
        <v>0</v>
      </c>
      <c r="BF157" s="136">
        <f>IF(N157="snížená",J157,0)</f>
        <v>0</v>
      </c>
      <c r="BG157" s="136">
        <f>IF(N157="zákl. přenesená",J157,0)</f>
        <v>0</v>
      </c>
      <c r="BH157" s="136">
        <f>IF(N157="sníž. přenesená",J157,0)</f>
        <v>0</v>
      </c>
      <c r="BI157" s="136">
        <f>IF(N157="nulová",J157,0)</f>
        <v>0</v>
      </c>
      <c r="BJ157" s="16" t="s">
        <v>75</v>
      </c>
      <c r="BK157" s="136">
        <f>ROUND(I157*H157,2)</f>
        <v>0</v>
      </c>
      <c r="BL157" s="16" t="s">
        <v>120</v>
      </c>
      <c r="BM157" s="135" t="s">
        <v>173</v>
      </c>
    </row>
    <row r="158" spans="2:65" s="1" customFormat="1" ht="60">
      <c r="B158" s="28"/>
      <c r="D158" s="137" t="s">
        <v>122</v>
      </c>
      <c r="F158" s="138" t="s">
        <v>174</v>
      </c>
      <c r="I158" s="207"/>
      <c r="L158" s="28"/>
      <c r="M158" s="139"/>
      <c r="T158" s="52"/>
      <c r="AT158" s="16" t="s">
        <v>122</v>
      </c>
      <c r="AU158" s="16" t="s">
        <v>77</v>
      </c>
    </row>
    <row r="159" spans="2:65" s="12" customFormat="1" ht="12">
      <c r="B159" s="140"/>
      <c r="D159" s="137" t="s">
        <v>124</v>
      </c>
      <c r="F159" s="142" t="s">
        <v>175</v>
      </c>
      <c r="H159" s="143">
        <v>40.96</v>
      </c>
      <c r="I159" s="208"/>
      <c r="L159" s="140"/>
      <c r="M159" s="144"/>
      <c r="T159" s="145"/>
      <c r="AT159" s="141" t="s">
        <v>124</v>
      </c>
      <c r="AU159" s="141" t="s">
        <v>77</v>
      </c>
      <c r="AV159" s="12" t="s">
        <v>77</v>
      </c>
      <c r="AW159" s="12" t="s">
        <v>3</v>
      </c>
      <c r="AX159" s="12" t="s">
        <v>75</v>
      </c>
      <c r="AY159" s="141" t="s">
        <v>114</v>
      </c>
    </row>
    <row r="160" spans="2:65" s="1" customFormat="1" ht="24.25" customHeight="1">
      <c r="B160" s="123"/>
      <c r="C160" s="124" t="s">
        <v>176</v>
      </c>
      <c r="D160" s="124" t="s">
        <v>116</v>
      </c>
      <c r="E160" s="125" t="s">
        <v>177</v>
      </c>
      <c r="F160" s="126" t="s">
        <v>178</v>
      </c>
      <c r="G160" s="127" t="s">
        <v>128</v>
      </c>
      <c r="H160" s="128">
        <v>8.1920000000000002</v>
      </c>
      <c r="I160" s="206"/>
      <c r="J160" s="129">
        <f>ROUND(I160*H160,2)</f>
        <v>0</v>
      </c>
      <c r="K160" s="130"/>
      <c r="L160" s="28"/>
      <c r="M160" s="131" t="s">
        <v>1</v>
      </c>
      <c r="N160" s="132" t="s">
        <v>35</v>
      </c>
      <c r="O160" s="133">
        <v>1.137</v>
      </c>
      <c r="P160" s="133">
        <f>O160*H160</f>
        <v>9.3143039999999999</v>
      </c>
      <c r="Q160" s="133">
        <v>0</v>
      </c>
      <c r="R160" s="133">
        <f>Q160*H160</f>
        <v>0</v>
      </c>
      <c r="S160" s="133">
        <v>0</v>
      </c>
      <c r="T160" s="134">
        <f>S160*H160</f>
        <v>0</v>
      </c>
      <c r="AR160" s="135" t="s">
        <v>120</v>
      </c>
      <c r="AT160" s="135" t="s">
        <v>116</v>
      </c>
      <c r="AU160" s="135" t="s">
        <v>77</v>
      </c>
      <c r="AY160" s="16" t="s">
        <v>114</v>
      </c>
      <c r="BE160" s="136">
        <f>IF(N160="základní",J160,0)</f>
        <v>0</v>
      </c>
      <c r="BF160" s="136">
        <f>IF(N160="snížená",J160,0)</f>
        <v>0</v>
      </c>
      <c r="BG160" s="136">
        <f>IF(N160="zákl. přenesená",J160,0)</f>
        <v>0</v>
      </c>
      <c r="BH160" s="136">
        <f>IF(N160="sníž. přenesená",J160,0)</f>
        <v>0</v>
      </c>
      <c r="BI160" s="136">
        <f>IF(N160="nulová",J160,0)</f>
        <v>0</v>
      </c>
      <c r="BJ160" s="16" t="s">
        <v>75</v>
      </c>
      <c r="BK160" s="136">
        <f>ROUND(I160*H160,2)</f>
        <v>0</v>
      </c>
      <c r="BL160" s="16" t="s">
        <v>120</v>
      </c>
      <c r="BM160" s="135" t="s">
        <v>179</v>
      </c>
    </row>
    <row r="161" spans="2:65" s="1" customFormat="1" ht="36">
      <c r="B161" s="28"/>
      <c r="D161" s="137" t="s">
        <v>122</v>
      </c>
      <c r="F161" s="138" t="s">
        <v>180</v>
      </c>
      <c r="I161" s="207"/>
      <c r="L161" s="28"/>
      <c r="M161" s="139"/>
      <c r="T161" s="52"/>
      <c r="AT161" s="16" t="s">
        <v>122</v>
      </c>
      <c r="AU161" s="16" t="s">
        <v>77</v>
      </c>
    </row>
    <row r="162" spans="2:65" s="1" customFormat="1" ht="33" customHeight="1">
      <c r="B162" s="123"/>
      <c r="C162" s="124" t="s">
        <v>181</v>
      </c>
      <c r="D162" s="124" t="s">
        <v>116</v>
      </c>
      <c r="E162" s="125" t="s">
        <v>182</v>
      </c>
      <c r="F162" s="126" t="s">
        <v>183</v>
      </c>
      <c r="G162" s="127" t="s">
        <v>184</v>
      </c>
      <c r="H162" s="128">
        <v>14.746</v>
      </c>
      <c r="I162" s="206"/>
      <c r="J162" s="129">
        <f>ROUND(I162*H162,2)</f>
        <v>0</v>
      </c>
      <c r="K162" s="130"/>
      <c r="L162" s="28"/>
      <c r="M162" s="131" t="s">
        <v>1</v>
      </c>
      <c r="N162" s="132" t="s">
        <v>35</v>
      </c>
      <c r="O162" s="133">
        <v>0</v>
      </c>
      <c r="P162" s="133">
        <f>O162*H162</f>
        <v>0</v>
      </c>
      <c r="Q162" s="133">
        <v>0</v>
      </c>
      <c r="R162" s="133">
        <f>Q162*H162</f>
        <v>0</v>
      </c>
      <c r="S162" s="133">
        <v>0</v>
      </c>
      <c r="T162" s="134">
        <f>S162*H162</f>
        <v>0</v>
      </c>
      <c r="AR162" s="135" t="s">
        <v>120</v>
      </c>
      <c r="AT162" s="135" t="s">
        <v>116</v>
      </c>
      <c r="AU162" s="135" t="s">
        <v>77</v>
      </c>
      <c r="AY162" s="16" t="s">
        <v>114</v>
      </c>
      <c r="BE162" s="136">
        <f>IF(N162="základní",J162,0)</f>
        <v>0</v>
      </c>
      <c r="BF162" s="136">
        <f>IF(N162="snížená",J162,0)</f>
        <v>0</v>
      </c>
      <c r="BG162" s="136">
        <f>IF(N162="zákl. přenesená",J162,0)</f>
        <v>0</v>
      </c>
      <c r="BH162" s="136">
        <f>IF(N162="sníž. přenesená",J162,0)</f>
        <v>0</v>
      </c>
      <c r="BI162" s="136">
        <f>IF(N162="nulová",J162,0)</f>
        <v>0</v>
      </c>
      <c r="BJ162" s="16" t="s">
        <v>75</v>
      </c>
      <c r="BK162" s="136">
        <f>ROUND(I162*H162,2)</f>
        <v>0</v>
      </c>
      <c r="BL162" s="16" t="s">
        <v>120</v>
      </c>
      <c r="BM162" s="135" t="s">
        <v>185</v>
      </c>
    </row>
    <row r="163" spans="2:65" s="1" customFormat="1" ht="36">
      <c r="B163" s="28"/>
      <c r="D163" s="137" t="s">
        <v>122</v>
      </c>
      <c r="F163" s="138" t="s">
        <v>186</v>
      </c>
      <c r="I163" s="207"/>
      <c r="L163" s="28"/>
      <c r="M163" s="139"/>
      <c r="T163" s="52"/>
      <c r="AT163" s="16" t="s">
        <v>122</v>
      </c>
      <c r="AU163" s="16" t="s">
        <v>77</v>
      </c>
    </row>
    <row r="164" spans="2:65" s="12" customFormat="1" ht="12">
      <c r="B164" s="140"/>
      <c r="D164" s="137" t="s">
        <v>124</v>
      </c>
      <c r="E164" s="141" t="s">
        <v>1</v>
      </c>
      <c r="F164" s="142" t="s">
        <v>187</v>
      </c>
      <c r="H164" s="143">
        <v>14.746</v>
      </c>
      <c r="I164" s="208"/>
      <c r="L164" s="140"/>
      <c r="M164" s="144"/>
      <c r="T164" s="145"/>
      <c r="AT164" s="141" t="s">
        <v>124</v>
      </c>
      <c r="AU164" s="141" t="s">
        <v>77</v>
      </c>
      <c r="AV164" s="12" t="s">
        <v>77</v>
      </c>
      <c r="AW164" s="12" t="s">
        <v>27</v>
      </c>
      <c r="AX164" s="12" t="s">
        <v>75</v>
      </c>
      <c r="AY164" s="141" t="s">
        <v>114</v>
      </c>
    </row>
    <row r="165" spans="2:65" s="1" customFormat="1" ht="24.25" customHeight="1">
      <c r="B165" s="123"/>
      <c r="C165" s="124" t="s">
        <v>8</v>
      </c>
      <c r="D165" s="124" t="s">
        <v>116</v>
      </c>
      <c r="E165" s="125" t="s">
        <v>188</v>
      </c>
      <c r="F165" s="126" t="s">
        <v>189</v>
      </c>
      <c r="G165" s="127" t="s">
        <v>128</v>
      </c>
      <c r="H165" s="128">
        <v>27</v>
      </c>
      <c r="I165" s="206"/>
      <c r="J165" s="129">
        <f>ROUND(I165*H165,2)</f>
        <v>0</v>
      </c>
      <c r="K165" s="130"/>
      <c r="L165" s="28"/>
      <c r="M165" s="131" t="s">
        <v>1</v>
      </c>
      <c r="N165" s="132" t="s">
        <v>35</v>
      </c>
      <c r="O165" s="133">
        <v>0.63200000000000001</v>
      </c>
      <c r="P165" s="133">
        <f>O165*H165</f>
        <v>17.064</v>
      </c>
      <c r="Q165" s="133">
        <v>0</v>
      </c>
      <c r="R165" s="133">
        <f>Q165*H165</f>
        <v>0</v>
      </c>
      <c r="S165" s="133">
        <v>0</v>
      </c>
      <c r="T165" s="134">
        <f>S165*H165</f>
        <v>0</v>
      </c>
      <c r="AR165" s="135" t="s">
        <v>120</v>
      </c>
      <c r="AT165" s="135" t="s">
        <v>116</v>
      </c>
      <c r="AU165" s="135" t="s">
        <v>77</v>
      </c>
      <c r="AY165" s="16" t="s">
        <v>114</v>
      </c>
      <c r="BE165" s="136">
        <f>IF(N165="základní",J165,0)</f>
        <v>0</v>
      </c>
      <c r="BF165" s="136">
        <f>IF(N165="snížená",J165,0)</f>
        <v>0</v>
      </c>
      <c r="BG165" s="136">
        <f>IF(N165="zákl. přenesená",J165,0)</f>
        <v>0</v>
      </c>
      <c r="BH165" s="136">
        <f>IF(N165="sníž. přenesená",J165,0)</f>
        <v>0</v>
      </c>
      <c r="BI165" s="136">
        <f>IF(N165="nulová",J165,0)</f>
        <v>0</v>
      </c>
      <c r="BJ165" s="16" t="s">
        <v>75</v>
      </c>
      <c r="BK165" s="136">
        <f>ROUND(I165*H165,2)</f>
        <v>0</v>
      </c>
      <c r="BL165" s="16" t="s">
        <v>120</v>
      </c>
      <c r="BM165" s="135" t="s">
        <v>190</v>
      </c>
    </row>
    <row r="166" spans="2:65" s="1" customFormat="1" ht="36">
      <c r="B166" s="28"/>
      <c r="D166" s="137" t="s">
        <v>122</v>
      </c>
      <c r="F166" s="138" t="s">
        <v>191</v>
      </c>
      <c r="I166" s="207"/>
      <c r="L166" s="28"/>
      <c r="M166" s="139"/>
      <c r="T166" s="52"/>
      <c r="AT166" s="16" t="s">
        <v>122</v>
      </c>
      <c r="AU166" s="16" t="s">
        <v>77</v>
      </c>
    </row>
    <row r="167" spans="2:65" s="13" customFormat="1" ht="12">
      <c r="B167" s="146"/>
      <c r="D167" s="137" t="s">
        <v>124</v>
      </c>
      <c r="E167" s="147" t="s">
        <v>1</v>
      </c>
      <c r="F167" s="148" t="s">
        <v>192</v>
      </c>
      <c r="H167" s="147" t="s">
        <v>1</v>
      </c>
      <c r="I167" s="209"/>
      <c r="L167" s="146"/>
      <c r="M167" s="149"/>
      <c r="T167" s="150"/>
      <c r="AT167" s="147" t="s">
        <v>124</v>
      </c>
      <c r="AU167" s="147" t="s">
        <v>77</v>
      </c>
      <c r="AV167" s="13" t="s">
        <v>75</v>
      </c>
      <c r="AW167" s="13" t="s">
        <v>27</v>
      </c>
      <c r="AX167" s="13" t="s">
        <v>70</v>
      </c>
      <c r="AY167" s="147" t="s">
        <v>114</v>
      </c>
    </row>
    <row r="168" spans="2:65" s="12" customFormat="1" ht="12">
      <c r="B168" s="140"/>
      <c r="D168" s="137" t="s">
        <v>124</v>
      </c>
      <c r="E168" s="141" t="s">
        <v>1</v>
      </c>
      <c r="F168" s="142" t="s">
        <v>132</v>
      </c>
      <c r="H168" s="143">
        <v>27</v>
      </c>
      <c r="I168" s="208"/>
      <c r="L168" s="140"/>
      <c r="M168" s="144"/>
      <c r="T168" s="145"/>
      <c r="AT168" s="141" t="s">
        <v>124</v>
      </c>
      <c r="AU168" s="141" t="s">
        <v>77</v>
      </c>
      <c r="AV168" s="12" t="s">
        <v>77</v>
      </c>
      <c r="AW168" s="12" t="s">
        <v>27</v>
      </c>
      <c r="AX168" s="12" t="s">
        <v>75</v>
      </c>
      <c r="AY168" s="141" t="s">
        <v>114</v>
      </c>
    </row>
    <row r="169" spans="2:65" s="1" customFormat="1" ht="24.25" customHeight="1">
      <c r="B169" s="123"/>
      <c r="C169" s="124" t="s">
        <v>193</v>
      </c>
      <c r="D169" s="124" t="s">
        <v>116</v>
      </c>
      <c r="E169" s="125" t="s">
        <v>188</v>
      </c>
      <c r="F169" s="126" t="s">
        <v>189</v>
      </c>
      <c r="G169" s="127" t="s">
        <v>128</v>
      </c>
      <c r="H169" s="128">
        <v>17.408000000000001</v>
      </c>
      <c r="I169" s="206"/>
      <c r="J169" s="129">
        <f>ROUND(I169*H169,2)</f>
        <v>0</v>
      </c>
      <c r="K169" s="130"/>
      <c r="L169" s="28"/>
      <c r="M169" s="131" t="s">
        <v>1</v>
      </c>
      <c r="N169" s="132" t="s">
        <v>35</v>
      </c>
      <c r="O169" s="133">
        <v>0.63200000000000001</v>
      </c>
      <c r="P169" s="133">
        <f>O169*H169</f>
        <v>11.001856</v>
      </c>
      <c r="Q169" s="133">
        <v>0</v>
      </c>
      <c r="R169" s="133">
        <f>Q169*H169</f>
        <v>0</v>
      </c>
      <c r="S169" s="133">
        <v>0</v>
      </c>
      <c r="T169" s="134">
        <f>S169*H169</f>
        <v>0</v>
      </c>
      <c r="AR169" s="135" t="s">
        <v>120</v>
      </c>
      <c r="AT169" s="135" t="s">
        <v>116</v>
      </c>
      <c r="AU169" s="135" t="s">
        <v>77</v>
      </c>
      <c r="AY169" s="16" t="s">
        <v>114</v>
      </c>
      <c r="BE169" s="136">
        <f>IF(N169="základní",J169,0)</f>
        <v>0</v>
      </c>
      <c r="BF169" s="136">
        <f>IF(N169="snížená",J169,0)</f>
        <v>0</v>
      </c>
      <c r="BG169" s="136">
        <f>IF(N169="zákl. přenesená",J169,0)</f>
        <v>0</v>
      </c>
      <c r="BH169" s="136">
        <f>IF(N169="sníž. přenesená",J169,0)</f>
        <v>0</v>
      </c>
      <c r="BI169" s="136">
        <f>IF(N169="nulová",J169,0)</f>
        <v>0</v>
      </c>
      <c r="BJ169" s="16" t="s">
        <v>75</v>
      </c>
      <c r="BK169" s="136">
        <f>ROUND(I169*H169,2)</f>
        <v>0</v>
      </c>
      <c r="BL169" s="16" t="s">
        <v>120</v>
      </c>
      <c r="BM169" s="135" t="s">
        <v>194</v>
      </c>
    </row>
    <row r="170" spans="2:65" s="1" customFormat="1" ht="36">
      <c r="B170" s="28"/>
      <c r="D170" s="137" t="s">
        <v>122</v>
      </c>
      <c r="F170" s="138" t="s">
        <v>191</v>
      </c>
      <c r="I170" s="207"/>
      <c r="L170" s="28"/>
      <c r="M170" s="139"/>
      <c r="T170" s="52"/>
      <c r="AT170" s="16" t="s">
        <v>122</v>
      </c>
      <c r="AU170" s="16" t="s">
        <v>77</v>
      </c>
    </row>
    <row r="171" spans="2:65" s="13" customFormat="1" ht="12">
      <c r="B171" s="146"/>
      <c r="D171" s="137" t="s">
        <v>124</v>
      </c>
      <c r="E171" s="147" t="s">
        <v>1</v>
      </c>
      <c r="F171" s="148" t="s">
        <v>195</v>
      </c>
      <c r="H171" s="147" t="s">
        <v>1</v>
      </c>
      <c r="I171" s="209"/>
      <c r="L171" s="146"/>
      <c r="M171" s="149"/>
      <c r="T171" s="150"/>
      <c r="AT171" s="147" t="s">
        <v>124</v>
      </c>
      <c r="AU171" s="147" t="s">
        <v>77</v>
      </c>
      <c r="AV171" s="13" t="s">
        <v>75</v>
      </c>
      <c r="AW171" s="13" t="s">
        <v>27</v>
      </c>
      <c r="AX171" s="13" t="s">
        <v>70</v>
      </c>
      <c r="AY171" s="147" t="s">
        <v>114</v>
      </c>
    </row>
    <row r="172" spans="2:65" s="12" customFormat="1" ht="12">
      <c r="B172" s="140"/>
      <c r="D172" s="137" t="s">
        <v>124</v>
      </c>
      <c r="E172" s="141" t="s">
        <v>1</v>
      </c>
      <c r="F172" s="142" t="s">
        <v>196</v>
      </c>
      <c r="H172" s="143">
        <v>25.6</v>
      </c>
      <c r="I172" s="208"/>
      <c r="L172" s="140"/>
      <c r="M172" s="144"/>
      <c r="T172" s="145"/>
      <c r="AT172" s="141" t="s">
        <v>124</v>
      </c>
      <c r="AU172" s="141" t="s">
        <v>77</v>
      </c>
      <c r="AV172" s="12" t="s">
        <v>77</v>
      </c>
      <c r="AW172" s="12" t="s">
        <v>27</v>
      </c>
      <c r="AX172" s="12" t="s">
        <v>70</v>
      </c>
      <c r="AY172" s="141" t="s">
        <v>114</v>
      </c>
    </row>
    <row r="173" spans="2:65" s="12" customFormat="1" ht="12">
      <c r="B173" s="140"/>
      <c r="D173" s="137" t="s">
        <v>124</v>
      </c>
      <c r="E173" s="141" t="s">
        <v>1</v>
      </c>
      <c r="F173" s="142" t="s">
        <v>197</v>
      </c>
      <c r="H173" s="143">
        <v>-8.1920000000000002</v>
      </c>
      <c r="I173" s="208"/>
      <c r="L173" s="140"/>
      <c r="M173" s="144"/>
      <c r="T173" s="145"/>
      <c r="AT173" s="141" t="s">
        <v>124</v>
      </c>
      <c r="AU173" s="141" t="s">
        <v>77</v>
      </c>
      <c r="AV173" s="12" t="s">
        <v>77</v>
      </c>
      <c r="AW173" s="12" t="s">
        <v>27</v>
      </c>
      <c r="AX173" s="12" t="s">
        <v>70</v>
      </c>
      <c r="AY173" s="141" t="s">
        <v>114</v>
      </c>
    </row>
    <row r="174" spans="2:65" s="14" customFormat="1" ht="12">
      <c r="B174" s="151"/>
      <c r="D174" s="137" t="s">
        <v>124</v>
      </c>
      <c r="E174" s="152" t="s">
        <v>1</v>
      </c>
      <c r="F174" s="153" t="s">
        <v>141</v>
      </c>
      <c r="H174" s="154">
        <v>17.408000000000001</v>
      </c>
      <c r="I174" s="210"/>
      <c r="L174" s="151"/>
      <c r="M174" s="155"/>
      <c r="T174" s="156"/>
      <c r="AT174" s="152" t="s">
        <v>124</v>
      </c>
      <c r="AU174" s="152" t="s">
        <v>77</v>
      </c>
      <c r="AV174" s="14" t="s">
        <v>120</v>
      </c>
      <c r="AW174" s="14" t="s">
        <v>27</v>
      </c>
      <c r="AX174" s="14" t="s">
        <v>75</v>
      </c>
      <c r="AY174" s="152" t="s">
        <v>114</v>
      </c>
    </row>
    <row r="175" spans="2:65" s="1" customFormat="1" ht="24.25" customHeight="1">
      <c r="B175" s="123"/>
      <c r="C175" s="124" t="s">
        <v>198</v>
      </c>
      <c r="D175" s="124" t="s">
        <v>116</v>
      </c>
      <c r="E175" s="125" t="s">
        <v>199</v>
      </c>
      <c r="F175" s="126" t="s">
        <v>200</v>
      </c>
      <c r="G175" s="127" t="s">
        <v>128</v>
      </c>
      <c r="H175" s="128">
        <v>8.1920000000000002</v>
      </c>
      <c r="I175" s="206"/>
      <c r="J175" s="129">
        <f>ROUND(I175*H175,2)</f>
        <v>0</v>
      </c>
      <c r="K175" s="130"/>
      <c r="L175" s="28"/>
      <c r="M175" s="131" t="s">
        <v>1</v>
      </c>
      <c r="N175" s="132" t="s">
        <v>35</v>
      </c>
      <c r="O175" s="133">
        <v>1.7889999999999999</v>
      </c>
      <c r="P175" s="133">
        <f>O175*H175</f>
        <v>14.655488</v>
      </c>
      <c r="Q175" s="133">
        <v>0</v>
      </c>
      <c r="R175" s="133">
        <f>Q175*H175</f>
        <v>0</v>
      </c>
      <c r="S175" s="133">
        <v>0</v>
      </c>
      <c r="T175" s="134">
        <f>S175*H175</f>
        <v>0</v>
      </c>
      <c r="AR175" s="135" t="s">
        <v>120</v>
      </c>
      <c r="AT175" s="135" t="s">
        <v>116</v>
      </c>
      <c r="AU175" s="135" t="s">
        <v>77</v>
      </c>
      <c r="AY175" s="16" t="s">
        <v>114</v>
      </c>
      <c r="BE175" s="136">
        <f>IF(N175="základní",J175,0)</f>
        <v>0</v>
      </c>
      <c r="BF175" s="136">
        <f>IF(N175="snížená",J175,0)</f>
        <v>0</v>
      </c>
      <c r="BG175" s="136">
        <f>IF(N175="zákl. přenesená",J175,0)</f>
        <v>0</v>
      </c>
      <c r="BH175" s="136">
        <f>IF(N175="sníž. přenesená",J175,0)</f>
        <v>0</v>
      </c>
      <c r="BI175" s="136">
        <f>IF(N175="nulová",J175,0)</f>
        <v>0</v>
      </c>
      <c r="BJ175" s="16" t="s">
        <v>75</v>
      </c>
      <c r="BK175" s="136">
        <f>ROUND(I175*H175,2)</f>
        <v>0</v>
      </c>
      <c r="BL175" s="16" t="s">
        <v>120</v>
      </c>
      <c r="BM175" s="135" t="s">
        <v>201</v>
      </c>
    </row>
    <row r="176" spans="2:65" s="1" customFormat="1" ht="60">
      <c r="B176" s="28"/>
      <c r="D176" s="137" t="s">
        <v>122</v>
      </c>
      <c r="F176" s="138" t="s">
        <v>202</v>
      </c>
      <c r="I176" s="207"/>
      <c r="L176" s="28"/>
      <c r="M176" s="139"/>
      <c r="T176" s="52"/>
      <c r="AT176" s="16" t="s">
        <v>122</v>
      </c>
      <c r="AU176" s="16" t="s">
        <v>77</v>
      </c>
    </row>
    <row r="177" spans="2:65" s="12" customFormat="1" ht="12">
      <c r="B177" s="140"/>
      <c r="D177" s="137" t="s">
        <v>124</v>
      </c>
      <c r="E177" s="141" t="s">
        <v>1</v>
      </c>
      <c r="F177" s="142" t="s">
        <v>203</v>
      </c>
      <c r="H177" s="143">
        <v>8.1920000000000002</v>
      </c>
      <c r="I177" s="208"/>
      <c r="L177" s="140"/>
      <c r="M177" s="144"/>
      <c r="T177" s="145"/>
      <c r="AT177" s="141" t="s">
        <v>124</v>
      </c>
      <c r="AU177" s="141" t="s">
        <v>77</v>
      </c>
      <c r="AV177" s="12" t="s">
        <v>77</v>
      </c>
      <c r="AW177" s="12" t="s">
        <v>27</v>
      </c>
      <c r="AX177" s="12" t="s">
        <v>75</v>
      </c>
      <c r="AY177" s="141" t="s">
        <v>114</v>
      </c>
    </row>
    <row r="178" spans="2:65" s="1" customFormat="1" ht="16.5" customHeight="1">
      <c r="B178" s="123"/>
      <c r="C178" s="158" t="s">
        <v>204</v>
      </c>
      <c r="D178" s="158" t="s">
        <v>205</v>
      </c>
      <c r="E178" s="159" t="s">
        <v>206</v>
      </c>
      <c r="F178" s="160" t="s">
        <v>207</v>
      </c>
      <c r="G178" s="161" t="s">
        <v>184</v>
      </c>
      <c r="H178" s="162">
        <v>16.384</v>
      </c>
      <c r="I178" s="211"/>
      <c r="J178" s="163">
        <f>ROUND(I178*H178,2)</f>
        <v>0</v>
      </c>
      <c r="K178" s="164"/>
      <c r="L178" s="165"/>
      <c r="M178" s="166" t="s">
        <v>1</v>
      </c>
      <c r="N178" s="167" t="s">
        <v>35</v>
      </c>
      <c r="O178" s="133">
        <v>0</v>
      </c>
      <c r="P178" s="133">
        <f>O178*H178</f>
        <v>0</v>
      </c>
      <c r="Q178" s="133">
        <v>1</v>
      </c>
      <c r="R178" s="133">
        <f>Q178*H178</f>
        <v>16.384</v>
      </c>
      <c r="S178" s="133">
        <v>0</v>
      </c>
      <c r="T178" s="134">
        <f>S178*H178</f>
        <v>0</v>
      </c>
      <c r="AR178" s="135" t="s">
        <v>165</v>
      </c>
      <c r="AT178" s="135" t="s">
        <v>205</v>
      </c>
      <c r="AU178" s="135" t="s">
        <v>77</v>
      </c>
      <c r="AY178" s="16" t="s">
        <v>114</v>
      </c>
      <c r="BE178" s="136">
        <f>IF(N178="základní",J178,0)</f>
        <v>0</v>
      </c>
      <c r="BF178" s="136">
        <f>IF(N178="snížená",J178,0)</f>
        <v>0</v>
      </c>
      <c r="BG178" s="136">
        <f>IF(N178="zákl. přenesená",J178,0)</f>
        <v>0</v>
      </c>
      <c r="BH178" s="136">
        <f>IF(N178="sníž. přenesená",J178,0)</f>
        <v>0</v>
      </c>
      <c r="BI178" s="136">
        <f>IF(N178="nulová",J178,0)</f>
        <v>0</v>
      </c>
      <c r="BJ178" s="16" t="s">
        <v>75</v>
      </c>
      <c r="BK178" s="136">
        <f>ROUND(I178*H178,2)</f>
        <v>0</v>
      </c>
      <c r="BL178" s="16" t="s">
        <v>120</v>
      </c>
      <c r="BM178" s="135" t="s">
        <v>208</v>
      </c>
    </row>
    <row r="179" spans="2:65" s="1" customFormat="1" ht="12">
      <c r="B179" s="28"/>
      <c r="D179" s="137" t="s">
        <v>122</v>
      </c>
      <c r="F179" s="138" t="s">
        <v>207</v>
      </c>
      <c r="I179" s="207"/>
      <c r="L179" s="28"/>
      <c r="M179" s="139"/>
      <c r="T179" s="52"/>
      <c r="AT179" s="16" t="s">
        <v>122</v>
      </c>
      <c r="AU179" s="16" t="s">
        <v>77</v>
      </c>
    </row>
    <row r="180" spans="2:65" s="12" customFormat="1" ht="12">
      <c r="B180" s="140"/>
      <c r="D180" s="137" t="s">
        <v>124</v>
      </c>
      <c r="F180" s="142" t="s">
        <v>209</v>
      </c>
      <c r="H180" s="143">
        <v>16.384</v>
      </c>
      <c r="I180" s="208"/>
      <c r="L180" s="140"/>
      <c r="M180" s="144"/>
      <c r="T180" s="145"/>
      <c r="AT180" s="141" t="s">
        <v>124</v>
      </c>
      <c r="AU180" s="141" t="s">
        <v>77</v>
      </c>
      <c r="AV180" s="12" t="s">
        <v>77</v>
      </c>
      <c r="AW180" s="12" t="s">
        <v>3</v>
      </c>
      <c r="AX180" s="12" t="s">
        <v>75</v>
      </c>
      <c r="AY180" s="141" t="s">
        <v>114</v>
      </c>
    </row>
    <row r="181" spans="2:65" s="11" customFormat="1" ht="22.75" customHeight="1">
      <c r="B181" s="112"/>
      <c r="D181" s="113" t="s">
        <v>69</v>
      </c>
      <c r="E181" s="121" t="s">
        <v>77</v>
      </c>
      <c r="F181" s="121" t="s">
        <v>210</v>
      </c>
      <c r="I181" s="212"/>
      <c r="J181" s="122">
        <f>BK181</f>
        <v>0</v>
      </c>
      <c r="L181" s="112"/>
      <c r="M181" s="116"/>
      <c r="P181" s="117">
        <f>SUM(P182:P203)</f>
        <v>125.26664000000001</v>
      </c>
      <c r="R181" s="117">
        <f>SUM(R182:R203)</f>
        <v>34.069588180000004</v>
      </c>
      <c r="T181" s="118">
        <f>SUM(T182:T203)</f>
        <v>0</v>
      </c>
      <c r="AR181" s="113" t="s">
        <v>75</v>
      </c>
      <c r="AT181" s="119" t="s">
        <v>69</v>
      </c>
      <c r="AU181" s="119" t="s">
        <v>75</v>
      </c>
      <c r="AY181" s="113" t="s">
        <v>114</v>
      </c>
      <c r="BK181" s="120">
        <f>SUM(BK182:BK203)</f>
        <v>0</v>
      </c>
    </row>
    <row r="182" spans="2:65" s="1" customFormat="1" ht="24.25" customHeight="1">
      <c r="B182" s="123"/>
      <c r="C182" s="124" t="s">
        <v>211</v>
      </c>
      <c r="D182" s="124" t="s">
        <v>116</v>
      </c>
      <c r="E182" s="125" t="s">
        <v>212</v>
      </c>
      <c r="F182" s="126" t="s">
        <v>213</v>
      </c>
      <c r="G182" s="127" t="s">
        <v>119</v>
      </c>
      <c r="H182" s="128">
        <v>20.48</v>
      </c>
      <c r="I182" s="206"/>
      <c r="J182" s="129">
        <f>ROUND(I182*H182,2)</f>
        <v>0</v>
      </c>
      <c r="K182" s="130"/>
      <c r="L182" s="28"/>
      <c r="M182" s="131" t="s">
        <v>1</v>
      </c>
      <c r="N182" s="132" t="s">
        <v>35</v>
      </c>
      <c r="O182" s="133">
        <v>7.4999999999999997E-2</v>
      </c>
      <c r="P182" s="133">
        <f>O182*H182</f>
        <v>1.536</v>
      </c>
      <c r="Q182" s="133">
        <v>1.7000000000000001E-4</v>
      </c>
      <c r="R182" s="133">
        <f>Q182*H182</f>
        <v>3.4816000000000005E-3</v>
      </c>
      <c r="S182" s="133">
        <v>0</v>
      </c>
      <c r="T182" s="134">
        <f>S182*H182</f>
        <v>0</v>
      </c>
      <c r="AR182" s="135" t="s">
        <v>120</v>
      </c>
      <c r="AT182" s="135" t="s">
        <v>116</v>
      </c>
      <c r="AU182" s="135" t="s">
        <v>77</v>
      </c>
      <c r="AY182" s="16" t="s">
        <v>114</v>
      </c>
      <c r="BE182" s="136">
        <f>IF(N182="základní",J182,0)</f>
        <v>0</v>
      </c>
      <c r="BF182" s="136">
        <f>IF(N182="snížená",J182,0)</f>
        <v>0</v>
      </c>
      <c r="BG182" s="136">
        <f>IF(N182="zákl. přenesená",J182,0)</f>
        <v>0</v>
      </c>
      <c r="BH182" s="136">
        <f>IF(N182="sníž. přenesená",J182,0)</f>
        <v>0</v>
      </c>
      <c r="BI182" s="136">
        <f>IF(N182="nulová",J182,0)</f>
        <v>0</v>
      </c>
      <c r="BJ182" s="16" t="s">
        <v>75</v>
      </c>
      <c r="BK182" s="136">
        <f>ROUND(I182*H182,2)</f>
        <v>0</v>
      </c>
      <c r="BL182" s="16" t="s">
        <v>120</v>
      </c>
      <c r="BM182" s="135" t="s">
        <v>214</v>
      </c>
    </row>
    <row r="183" spans="2:65" s="1" customFormat="1" ht="36">
      <c r="B183" s="28"/>
      <c r="D183" s="137" t="s">
        <v>122</v>
      </c>
      <c r="F183" s="138" t="s">
        <v>215</v>
      </c>
      <c r="I183" s="207"/>
      <c r="L183" s="28"/>
      <c r="M183" s="139"/>
      <c r="T183" s="52"/>
      <c r="AT183" s="16" t="s">
        <v>122</v>
      </c>
      <c r="AU183" s="16" t="s">
        <v>77</v>
      </c>
    </row>
    <row r="184" spans="2:65" s="12" customFormat="1" ht="12">
      <c r="B184" s="140"/>
      <c r="D184" s="137" t="s">
        <v>124</v>
      </c>
      <c r="E184" s="141" t="s">
        <v>1</v>
      </c>
      <c r="F184" s="142" t="s">
        <v>216</v>
      </c>
      <c r="H184" s="143">
        <v>20.48</v>
      </c>
      <c r="I184" s="208"/>
      <c r="L184" s="140"/>
      <c r="M184" s="144"/>
      <c r="T184" s="145"/>
      <c r="AT184" s="141" t="s">
        <v>124</v>
      </c>
      <c r="AU184" s="141" t="s">
        <v>77</v>
      </c>
      <c r="AV184" s="12" t="s">
        <v>77</v>
      </c>
      <c r="AW184" s="12" t="s">
        <v>27</v>
      </c>
      <c r="AX184" s="12" t="s">
        <v>75</v>
      </c>
      <c r="AY184" s="141" t="s">
        <v>114</v>
      </c>
    </row>
    <row r="185" spans="2:65" s="1" customFormat="1" ht="24.25" customHeight="1">
      <c r="B185" s="123"/>
      <c r="C185" s="158" t="s">
        <v>217</v>
      </c>
      <c r="D185" s="158" t="s">
        <v>205</v>
      </c>
      <c r="E185" s="159" t="s">
        <v>218</v>
      </c>
      <c r="F185" s="160" t="s">
        <v>219</v>
      </c>
      <c r="G185" s="161" t="s">
        <v>119</v>
      </c>
      <c r="H185" s="162">
        <v>24.259</v>
      </c>
      <c r="I185" s="211"/>
      <c r="J185" s="163">
        <f>ROUND(I185*H185,2)</f>
        <v>0</v>
      </c>
      <c r="K185" s="164"/>
      <c r="L185" s="165"/>
      <c r="M185" s="166" t="s">
        <v>1</v>
      </c>
      <c r="N185" s="167" t="s">
        <v>35</v>
      </c>
      <c r="O185" s="133">
        <v>0</v>
      </c>
      <c r="P185" s="133">
        <f>O185*H185</f>
        <v>0</v>
      </c>
      <c r="Q185" s="133">
        <v>2.9999999999999997E-4</v>
      </c>
      <c r="R185" s="133">
        <f>Q185*H185</f>
        <v>7.2776999999999998E-3</v>
      </c>
      <c r="S185" s="133">
        <v>0</v>
      </c>
      <c r="T185" s="134">
        <f>S185*H185</f>
        <v>0</v>
      </c>
      <c r="AR185" s="135" t="s">
        <v>165</v>
      </c>
      <c r="AT185" s="135" t="s">
        <v>205</v>
      </c>
      <c r="AU185" s="135" t="s">
        <v>77</v>
      </c>
      <c r="AY185" s="16" t="s">
        <v>114</v>
      </c>
      <c r="BE185" s="136">
        <f>IF(N185="základní",J185,0)</f>
        <v>0</v>
      </c>
      <c r="BF185" s="136">
        <f>IF(N185="snížená",J185,0)</f>
        <v>0</v>
      </c>
      <c r="BG185" s="136">
        <f>IF(N185="zákl. přenesená",J185,0)</f>
        <v>0</v>
      </c>
      <c r="BH185" s="136">
        <f>IF(N185="sníž. přenesená",J185,0)</f>
        <v>0</v>
      </c>
      <c r="BI185" s="136">
        <f>IF(N185="nulová",J185,0)</f>
        <v>0</v>
      </c>
      <c r="BJ185" s="16" t="s">
        <v>75</v>
      </c>
      <c r="BK185" s="136">
        <f>ROUND(I185*H185,2)</f>
        <v>0</v>
      </c>
      <c r="BL185" s="16" t="s">
        <v>120</v>
      </c>
      <c r="BM185" s="135" t="s">
        <v>220</v>
      </c>
    </row>
    <row r="186" spans="2:65" s="1" customFormat="1" ht="24">
      <c r="B186" s="28"/>
      <c r="D186" s="137" t="s">
        <v>122</v>
      </c>
      <c r="F186" s="138" t="s">
        <v>219</v>
      </c>
      <c r="I186" s="207"/>
      <c r="L186" s="28"/>
      <c r="M186" s="139"/>
      <c r="T186" s="52"/>
      <c r="AT186" s="16" t="s">
        <v>122</v>
      </c>
      <c r="AU186" s="16" t="s">
        <v>77</v>
      </c>
    </row>
    <row r="187" spans="2:65" s="12" customFormat="1" ht="12">
      <c r="B187" s="140"/>
      <c r="D187" s="137" t="s">
        <v>124</v>
      </c>
      <c r="F187" s="142" t="s">
        <v>221</v>
      </c>
      <c r="H187" s="143">
        <v>24.259</v>
      </c>
      <c r="I187" s="208"/>
      <c r="L187" s="140"/>
      <c r="M187" s="144"/>
      <c r="T187" s="145"/>
      <c r="AT187" s="141" t="s">
        <v>124</v>
      </c>
      <c r="AU187" s="141" t="s">
        <v>77</v>
      </c>
      <c r="AV187" s="12" t="s">
        <v>77</v>
      </c>
      <c r="AW187" s="12" t="s">
        <v>3</v>
      </c>
      <c r="AX187" s="12" t="s">
        <v>75</v>
      </c>
      <c r="AY187" s="141" t="s">
        <v>114</v>
      </c>
    </row>
    <row r="188" spans="2:65" s="1" customFormat="1" ht="44.25" customHeight="1">
      <c r="B188" s="123"/>
      <c r="C188" s="124" t="s">
        <v>222</v>
      </c>
      <c r="D188" s="124" t="s">
        <v>116</v>
      </c>
      <c r="E188" s="125" t="s">
        <v>223</v>
      </c>
      <c r="F188" s="126" t="s">
        <v>224</v>
      </c>
      <c r="G188" s="127" t="s">
        <v>225</v>
      </c>
      <c r="H188" s="128">
        <v>25.6</v>
      </c>
      <c r="I188" s="206"/>
      <c r="J188" s="129">
        <f>ROUND(I188*H188,2)</f>
        <v>0</v>
      </c>
      <c r="K188" s="130"/>
      <c r="L188" s="28"/>
      <c r="M188" s="131" t="s">
        <v>1</v>
      </c>
      <c r="N188" s="132" t="s">
        <v>35</v>
      </c>
      <c r="O188" s="133">
        <v>0.40699999999999997</v>
      </c>
      <c r="P188" s="133">
        <f>O188*H188</f>
        <v>10.4192</v>
      </c>
      <c r="Q188" s="133">
        <v>0.23777999999999999</v>
      </c>
      <c r="R188" s="133">
        <f>Q188*H188</f>
        <v>6.0871680000000001</v>
      </c>
      <c r="S188" s="133">
        <v>0</v>
      </c>
      <c r="T188" s="134">
        <f>S188*H188</f>
        <v>0</v>
      </c>
      <c r="AR188" s="135" t="s">
        <v>120</v>
      </c>
      <c r="AT188" s="135" t="s">
        <v>116</v>
      </c>
      <c r="AU188" s="135" t="s">
        <v>77</v>
      </c>
      <c r="AY188" s="16" t="s">
        <v>114</v>
      </c>
      <c r="BE188" s="136">
        <f>IF(N188="základní",J188,0)</f>
        <v>0</v>
      </c>
      <c r="BF188" s="136">
        <f>IF(N188="snížená",J188,0)</f>
        <v>0</v>
      </c>
      <c r="BG188" s="136">
        <f>IF(N188="zákl. přenesená",J188,0)</f>
        <v>0</v>
      </c>
      <c r="BH188" s="136">
        <f>IF(N188="sníž. přenesená",J188,0)</f>
        <v>0</v>
      </c>
      <c r="BI188" s="136">
        <f>IF(N188="nulová",J188,0)</f>
        <v>0</v>
      </c>
      <c r="BJ188" s="16" t="s">
        <v>75</v>
      </c>
      <c r="BK188" s="136">
        <f>ROUND(I188*H188,2)</f>
        <v>0</v>
      </c>
      <c r="BL188" s="16" t="s">
        <v>120</v>
      </c>
      <c r="BM188" s="135" t="s">
        <v>226</v>
      </c>
    </row>
    <row r="189" spans="2:65" s="1" customFormat="1" ht="60">
      <c r="B189" s="28"/>
      <c r="D189" s="137" t="s">
        <v>122</v>
      </c>
      <c r="F189" s="138" t="s">
        <v>227</v>
      </c>
      <c r="I189" s="207"/>
      <c r="L189" s="28"/>
      <c r="M189" s="139"/>
      <c r="T189" s="52"/>
      <c r="AT189" s="16" t="s">
        <v>122</v>
      </c>
      <c r="AU189" s="16" t="s">
        <v>77</v>
      </c>
    </row>
    <row r="190" spans="2:65" s="1" customFormat="1" ht="33" customHeight="1">
      <c r="B190" s="123"/>
      <c r="C190" s="124" t="s">
        <v>228</v>
      </c>
      <c r="D190" s="124" t="s">
        <v>116</v>
      </c>
      <c r="E190" s="125" t="s">
        <v>229</v>
      </c>
      <c r="F190" s="126" t="s">
        <v>230</v>
      </c>
      <c r="G190" s="127" t="s">
        <v>128</v>
      </c>
      <c r="H190" s="128">
        <v>10.8</v>
      </c>
      <c r="I190" s="206"/>
      <c r="J190" s="129">
        <f>ROUND(I190*H190,2)</f>
        <v>0</v>
      </c>
      <c r="K190" s="130"/>
      <c r="L190" s="28"/>
      <c r="M190" s="131" t="s">
        <v>1</v>
      </c>
      <c r="N190" s="132" t="s">
        <v>35</v>
      </c>
      <c r="O190" s="133">
        <v>8.0419999999999998</v>
      </c>
      <c r="P190" s="133">
        <f>O190*H190</f>
        <v>86.8536</v>
      </c>
      <c r="Q190" s="133">
        <v>2.5504500000000001</v>
      </c>
      <c r="R190" s="133">
        <f>Q190*H190</f>
        <v>27.544860000000003</v>
      </c>
      <c r="S190" s="133">
        <v>0</v>
      </c>
      <c r="T190" s="134">
        <f>S190*H190</f>
        <v>0</v>
      </c>
      <c r="AR190" s="135" t="s">
        <v>120</v>
      </c>
      <c r="AT190" s="135" t="s">
        <v>116</v>
      </c>
      <c r="AU190" s="135" t="s">
        <v>77</v>
      </c>
      <c r="AY190" s="16" t="s">
        <v>114</v>
      </c>
      <c r="BE190" s="136">
        <f>IF(N190="základní",J190,0)</f>
        <v>0</v>
      </c>
      <c r="BF190" s="136">
        <f>IF(N190="snížená",J190,0)</f>
        <v>0</v>
      </c>
      <c r="BG190" s="136">
        <f>IF(N190="zákl. přenesená",J190,0)</f>
        <v>0</v>
      </c>
      <c r="BH190" s="136">
        <f>IF(N190="sníž. přenesená",J190,0)</f>
        <v>0</v>
      </c>
      <c r="BI190" s="136">
        <f>IF(N190="nulová",J190,0)</f>
        <v>0</v>
      </c>
      <c r="BJ190" s="16" t="s">
        <v>75</v>
      </c>
      <c r="BK190" s="136">
        <f>ROUND(I190*H190,2)</f>
        <v>0</v>
      </c>
      <c r="BL190" s="16" t="s">
        <v>120</v>
      </c>
      <c r="BM190" s="135" t="s">
        <v>231</v>
      </c>
    </row>
    <row r="191" spans="2:65" s="1" customFormat="1" ht="36">
      <c r="B191" s="28"/>
      <c r="D191" s="137" t="s">
        <v>122</v>
      </c>
      <c r="F191" s="138" t="s">
        <v>232</v>
      </c>
      <c r="I191" s="207"/>
      <c r="L191" s="28"/>
      <c r="M191" s="139"/>
      <c r="T191" s="52"/>
      <c r="AT191" s="16" t="s">
        <v>122</v>
      </c>
      <c r="AU191" s="16" t="s">
        <v>77</v>
      </c>
    </row>
    <row r="192" spans="2:65" s="13" customFormat="1" ht="12">
      <c r="B192" s="146"/>
      <c r="D192" s="137" t="s">
        <v>124</v>
      </c>
      <c r="E192" s="147" t="s">
        <v>1</v>
      </c>
      <c r="F192" s="148" t="s">
        <v>233</v>
      </c>
      <c r="H192" s="147" t="s">
        <v>1</v>
      </c>
      <c r="I192" s="209"/>
      <c r="L192" s="146"/>
      <c r="M192" s="149"/>
      <c r="T192" s="150"/>
      <c r="AT192" s="147" t="s">
        <v>124</v>
      </c>
      <c r="AU192" s="147" t="s">
        <v>77</v>
      </c>
      <c r="AV192" s="13" t="s">
        <v>75</v>
      </c>
      <c r="AW192" s="13" t="s">
        <v>27</v>
      </c>
      <c r="AX192" s="13" t="s">
        <v>70</v>
      </c>
      <c r="AY192" s="147" t="s">
        <v>114</v>
      </c>
    </row>
    <row r="193" spans="2:65" s="12" customFormat="1" ht="12">
      <c r="B193" s="140"/>
      <c r="D193" s="137" t="s">
        <v>124</v>
      </c>
      <c r="E193" s="141" t="s">
        <v>1</v>
      </c>
      <c r="F193" s="142" t="s">
        <v>234</v>
      </c>
      <c r="H193" s="143">
        <v>10.8</v>
      </c>
      <c r="I193" s="208"/>
      <c r="L193" s="140"/>
      <c r="M193" s="144"/>
      <c r="T193" s="145"/>
      <c r="AT193" s="141" t="s">
        <v>124</v>
      </c>
      <c r="AU193" s="141" t="s">
        <v>77</v>
      </c>
      <c r="AV193" s="12" t="s">
        <v>77</v>
      </c>
      <c r="AW193" s="12" t="s">
        <v>27</v>
      </c>
      <c r="AX193" s="12" t="s">
        <v>75</v>
      </c>
      <c r="AY193" s="141" t="s">
        <v>114</v>
      </c>
    </row>
    <row r="194" spans="2:65" s="1" customFormat="1" ht="24.25" customHeight="1">
      <c r="B194" s="123"/>
      <c r="C194" s="124" t="s">
        <v>235</v>
      </c>
      <c r="D194" s="124" t="s">
        <v>116</v>
      </c>
      <c r="E194" s="125" t="s">
        <v>236</v>
      </c>
      <c r="F194" s="126" t="s">
        <v>237</v>
      </c>
      <c r="G194" s="127" t="s">
        <v>119</v>
      </c>
      <c r="H194" s="128">
        <v>10.8</v>
      </c>
      <c r="I194" s="206"/>
      <c r="J194" s="129">
        <f>ROUND(I194*H194,2)</f>
        <v>0</v>
      </c>
      <c r="K194" s="130"/>
      <c r="L194" s="28"/>
      <c r="M194" s="131" t="s">
        <v>1</v>
      </c>
      <c r="N194" s="132" t="s">
        <v>35</v>
      </c>
      <c r="O194" s="133">
        <v>1.18</v>
      </c>
      <c r="P194" s="133">
        <f>O194*H194</f>
        <v>12.744</v>
      </c>
      <c r="Q194" s="133">
        <v>7.7000000000000002E-3</v>
      </c>
      <c r="R194" s="133">
        <f>Q194*H194</f>
        <v>8.3160000000000012E-2</v>
      </c>
      <c r="S194" s="133">
        <v>0</v>
      </c>
      <c r="T194" s="134">
        <f>S194*H194</f>
        <v>0</v>
      </c>
      <c r="AR194" s="135" t="s">
        <v>120</v>
      </c>
      <c r="AT194" s="135" t="s">
        <v>116</v>
      </c>
      <c r="AU194" s="135" t="s">
        <v>77</v>
      </c>
      <c r="AY194" s="16" t="s">
        <v>114</v>
      </c>
      <c r="BE194" s="136">
        <f>IF(N194="základní",J194,0)</f>
        <v>0</v>
      </c>
      <c r="BF194" s="136">
        <f>IF(N194="snížená",J194,0)</f>
        <v>0</v>
      </c>
      <c r="BG194" s="136">
        <f>IF(N194="zákl. přenesená",J194,0)</f>
        <v>0</v>
      </c>
      <c r="BH194" s="136">
        <f>IF(N194="sníž. přenesená",J194,0)</f>
        <v>0</v>
      </c>
      <c r="BI194" s="136">
        <f>IF(N194="nulová",J194,0)</f>
        <v>0</v>
      </c>
      <c r="BJ194" s="16" t="s">
        <v>75</v>
      </c>
      <c r="BK194" s="136">
        <f>ROUND(I194*H194,2)</f>
        <v>0</v>
      </c>
      <c r="BL194" s="16" t="s">
        <v>120</v>
      </c>
      <c r="BM194" s="135" t="s">
        <v>238</v>
      </c>
    </row>
    <row r="195" spans="2:65" s="1" customFormat="1" ht="24">
      <c r="B195" s="28"/>
      <c r="D195" s="137" t="s">
        <v>122</v>
      </c>
      <c r="F195" s="138" t="s">
        <v>239</v>
      </c>
      <c r="I195" s="207"/>
      <c r="L195" s="28"/>
      <c r="M195" s="139"/>
      <c r="T195" s="52"/>
      <c r="AT195" s="16" t="s">
        <v>122</v>
      </c>
      <c r="AU195" s="16" t="s">
        <v>77</v>
      </c>
    </row>
    <row r="196" spans="2:65" s="13" customFormat="1" ht="12">
      <c r="B196" s="146"/>
      <c r="D196" s="137" t="s">
        <v>124</v>
      </c>
      <c r="E196" s="147" t="s">
        <v>1</v>
      </c>
      <c r="F196" s="148" t="s">
        <v>233</v>
      </c>
      <c r="H196" s="147" t="s">
        <v>1</v>
      </c>
      <c r="I196" s="209"/>
      <c r="L196" s="146"/>
      <c r="M196" s="149"/>
      <c r="T196" s="150"/>
      <c r="AT196" s="147" t="s">
        <v>124</v>
      </c>
      <c r="AU196" s="147" t="s">
        <v>77</v>
      </c>
      <c r="AV196" s="13" t="s">
        <v>75</v>
      </c>
      <c r="AW196" s="13" t="s">
        <v>27</v>
      </c>
      <c r="AX196" s="13" t="s">
        <v>70</v>
      </c>
      <c r="AY196" s="147" t="s">
        <v>114</v>
      </c>
    </row>
    <row r="197" spans="2:65" s="12" customFormat="1" ht="12">
      <c r="B197" s="140"/>
      <c r="D197" s="137" t="s">
        <v>124</v>
      </c>
      <c r="E197" s="141" t="s">
        <v>1</v>
      </c>
      <c r="F197" s="142" t="s">
        <v>240</v>
      </c>
      <c r="H197" s="143">
        <v>10.8</v>
      </c>
      <c r="I197" s="208"/>
      <c r="L197" s="140"/>
      <c r="M197" s="144"/>
      <c r="T197" s="145"/>
      <c r="AT197" s="141" t="s">
        <v>124</v>
      </c>
      <c r="AU197" s="141" t="s">
        <v>77</v>
      </c>
      <c r="AV197" s="12" t="s">
        <v>77</v>
      </c>
      <c r="AW197" s="12" t="s">
        <v>27</v>
      </c>
      <c r="AX197" s="12" t="s">
        <v>75</v>
      </c>
      <c r="AY197" s="141" t="s">
        <v>114</v>
      </c>
    </row>
    <row r="198" spans="2:65" s="1" customFormat="1" ht="24.25" customHeight="1">
      <c r="B198" s="123"/>
      <c r="C198" s="124" t="s">
        <v>7</v>
      </c>
      <c r="D198" s="124" t="s">
        <v>116</v>
      </c>
      <c r="E198" s="125" t="s">
        <v>241</v>
      </c>
      <c r="F198" s="126" t="s">
        <v>242</v>
      </c>
      <c r="G198" s="127" t="s">
        <v>119</v>
      </c>
      <c r="H198" s="128">
        <v>10.8</v>
      </c>
      <c r="I198" s="206"/>
      <c r="J198" s="129">
        <f>ROUND(I198*H198,2)</f>
        <v>0</v>
      </c>
      <c r="K198" s="130"/>
      <c r="L198" s="28"/>
      <c r="M198" s="131" t="s">
        <v>1</v>
      </c>
      <c r="N198" s="132" t="s">
        <v>35</v>
      </c>
      <c r="O198" s="133">
        <v>0.40699999999999997</v>
      </c>
      <c r="P198" s="133">
        <f>O198*H198</f>
        <v>4.3956</v>
      </c>
      <c r="Q198" s="133">
        <v>0</v>
      </c>
      <c r="R198" s="133">
        <f>Q198*H198</f>
        <v>0</v>
      </c>
      <c r="S198" s="133">
        <v>0</v>
      </c>
      <c r="T198" s="134">
        <f>S198*H198</f>
        <v>0</v>
      </c>
      <c r="AR198" s="135" t="s">
        <v>120</v>
      </c>
      <c r="AT198" s="135" t="s">
        <v>116</v>
      </c>
      <c r="AU198" s="135" t="s">
        <v>77</v>
      </c>
      <c r="AY198" s="16" t="s">
        <v>114</v>
      </c>
      <c r="BE198" s="136">
        <f>IF(N198="základní",J198,0)</f>
        <v>0</v>
      </c>
      <c r="BF198" s="136">
        <f>IF(N198="snížená",J198,0)</f>
        <v>0</v>
      </c>
      <c r="BG198" s="136">
        <f>IF(N198="zákl. přenesená",J198,0)</f>
        <v>0</v>
      </c>
      <c r="BH198" s="136">
        <f>IF(N198="sníž. přenesená",J198,0)</f>
        <v>0</v>
      </c>
      <c r="BI198" s="136">
        <f>IF(N198="nulová",J198,0)</f>
        <v>0</v>
      </c>
      <c r="BJ198" s="16" t="s">
        <v>75</v>
      </c>
      <c r="BK198" s="136">
        <f>ROUND(I198*H198,2)</f>
        <v>0</v>
      </c>
      <c r="BL198" s="16" t="s">
        <v>120</v>
      </c>
      <c r="BM198" s="135" t="s">
        <v>243</v>
      </c>
    </row>
    <row r="199" spans="2:65" s="1" customFormat="1" ht="24">
      <c r="B199" s="28"/>
      <c r="D199" s="137" t="s">
        <v>122</v>
      </c>
      <c r="F199" s="138" t="s">
        <v>244</v>
      </c>
      <c r="I199" s="207"/>
      <c r="L199" s="28"/>
      <c r="M199" s="139"/>
      <c r="T199" s="52"/>
      <c r="AT199" s="16" t="s">
        <v>122</v>
      </c>
      <c r="AU199" s="16" t="s">
        <v>77</v>
      </c>
    </row>
    <row r="200" spans="2:65" s="1" customFormat="1" ht="24.25" customHeight="1">
      <c r="B200" s="123"/>
      <c r="C200" s="124" t="s">
        <v>245</v>
      </c>
      <c r="D200" s="124" t="s">
        <v>116</v>
      </c>
      <c r="E200" s="125" t="s">
        <v>246</v>
      </c>
      <c r="F200" s="126" t="s">
        <v>247</v>
      </c>
      <c r="G200" s="127" t="s">
        <v>184</v>
      </c>
      <c r="H200" s="128">
        <v>0.32400000000000001</v>
      </c>
      <c r="I200" s="206"/>
      <c r="J200" s="129">
        <f>ROUND(I200*H200,2)</f>
        <v>0</v>
      </c>
      <c r="K200" s="130"/>
      <c r="L200" s="28"/>
      <c r="M200" s="131" t="s">
        <v>1</v>
      </c>
      <c r="N200" s="132" t="s">
        <v>35</v>
      </c>
      <c r="O200" s="133">
        <v>28.76</v>
      </c>
      <c r="P200" s="133">
        <f>O200*H200</f>
        <v>9.3182400000000012</v>
      </c>
      <c r="Q200" s="133">
        <v>1.0606199999999999</v>
      </c>
      <c r="R200" s="133">
        <f>Q200*H200</f>
        <v>0.34364087999999998</v>
      </c>
      <c r="S200" s="133">
        <v>0</v>
      </c>
      <c r="T200" s="134">
        <f>S200*H200</f>
        <v>0</v>
      </c>
      <c r="AR200" s="135" t="s">
        <v>120</v>
      </c>
      <c r="AT200" s="135" t="s">
        <v>116</v>
      </c>
      <c r="AU200" s="135" t="s">
        <v>77</v>
      </c>
      <c r="AY200" s="16" t="s">
        <v>114</v>
      </c>
      <c r="BE200" s="136">
        <f>IF(N200="základní",J200,0)</f>
        <v>0</v>
      </c>
      <c r="BF200" s="136">
        <f>IF(N200="snížená",J200,0)</f>
        <v>0</v>
      </c>
      <c r="BG200" s="136">
        <f>IF(N200="zákl. přenesená",J200,0)</f>
        <v>0</v>
      </c>
      <c r="BH200" s="136">
        <f>IF(N200="sníž. přenesená",J200,0)</f>
        <v>0</v>
      </c>
      <c r="BI200" s="136">
        <f>IF(N200="nulová",J200,0)</f>
        <v>0</v>
      </c>
      <c r="BJ200" s="16" t="s">
        <v>75</v>
      </c>
      <c r="BK200" s="136">
        <f>ROUND(I200*H200,2)</f>
        <v>0</v>
      </c>
      <c r="BL200" s="16" t="s">
        <v>120</v>
      </c>
      <c r="BM200" s="135" t="s">
        <v>248</v>
      </c>
    </row>
    <row r="201" spans="2:65" s="1" customFormat="1" ht="24">
      <c r="B201" s="28"/>
      <c r="D201" s="137" t="s">
        <v>122</v>
      </c>
      <c r="F201" s="138" t="s">
        <v>249</v>
      </c>
      <c r="I201" s="207"/>
      <c r="L201" s="28"/>
      <c r="M201" s="139"/>
      <c r="T201" s="52"/>
      <c r="AT201" s="16" t="s">
        <v>122</v>
      </c>
      <c r="AU201" s="16" t="s">
        <v>77</v>
      </c>
    </row>
    <row r="202" spans="2:65" s="13" customFormat="1" ht="12">
      <c r="B202" s="146"/>
      <c r="D202" s="137" t="s">
        <v>124</v>
      </c>
      <c r="E202" s="147" t="s">
        <v>1</v>
      </c>
      <c r="F202" s="148" t="s">
        <v>250</v>
      </c>
      <c r="H202" s="147" t="s">
        <v>1</v>
      </c>
      <c r="I202" s="209"/>
      <c r="L202" s="146"/>
      <c r="M202" s="149"/>
      <c r="T202" s="150"/>
      <c r="AT202" s="147" t="s">
        <v>124</v>
      </c>
      <c r="AU202" s="147" t="s">
        <v>77</v>
      </c>
      <c r="AV202" s="13" t="s">
        <v>75</v>
      </c>
      <c r="AW202" s="13" t="s">
        <v>27</v>
      </c>
      <c r="AX202" s="13" t="s">
        <v>70</v>
      </c>
      <c r="AY202" s="147" t="s">
        <v>114</v>
      </c>
    </row>
    <row r="203" spans="2:65" s="12" customFormat="1" ht="12">
      <c r="B203" s="140"/>
      <c r="D203" s="137" t="s">
        <v>124</v>
      </c>
      <c r="E203" s="141" t="s">
        <v>1</v>
      </c>
      <c r="F203" s="142" t="s">
        <v>251</v>
      </c>
      <c r="H203" s="143">
        <v>0.32400000000000001</v>
      </c>
      <c r="I203" s="208"/>
      <c r="L203" s="140"/>
      <c r="M203" s="144"/>
      <c r="T203" s="145"/>
      <c r="AT203" s="141" t="s">
        <v>124</v>
      </c>
      <c r="AU203" s="141" t="s">
        <v>77</v>
      </c>
      <c r="AV203" s="12" t="s">
        <v>77</v>
      </c>
      <c r="AW203" s="12" t="s">
        <v>27</v>
      </c>
      <c r="AX203" s="12" t="s">
        <v>75</v>
      </c>
      <c r="AY203" s="141" t="s">
        <v>114</v>
      </c>
    </row>
    <row r="204" spans="2:65" s="11" customFormat="1" ht="22.75" customHeight="1">
      <c r="B204" s="112"/>
      <c r="D204" s="113" t="s">
        <v>69</v>
      </c>
      <c r="E204" s="121" t="s">
        <v>152</v>
      </c>
      <c r="F204" s="121" t="s">
        <v>252</v>
      </c>
      <c r="I204" s="212"/>
      <c r="J204" s="122">
        <f>BK204</f>
        <v>0</v>
      </c>
      <c r="L204" s="112"/>
      <c r="M204" s="116"/>
      <c r="P204" s="117">
        <f>SUM(P205:P214)</f>
        <v>304.29000000000002</v>
      </c>
      <c r="R204" s="117">
        <f>SUM(R205:R214)</f>
        <v>19.742625</v>
      </c>
      <c r="T204" s="118">
        <f>SUM(T205:T214)</f>
        <v>0</v>
      </c>
      <c r="AR204" s="113" t="s">
        <v>75</v>
      </c>
      <c r="AT204" s="119" t="s">
        <v>69</v>
      </c>
      <c r="AU204" s="119" t="s">
        <v>75</v>
      </c>
      <c r="AY204" s="113" t="s">
        <v>114</v>
      </c>
      <c r="BK204" s="120">
        <f>SUM(BK205:BK214)</f>
        <v>0</v>
      </c>
    </row>
    <row r="205" spans="2:65" s="1" customFormat="1" ht="24.25" customHeight="1">
      <c r="B205" s="123"/>
      <c r="C205" s="124" t="s">
        <v>253</v>
      </c>
      <c r="D205" s="124" t="s">
        <v>116</v>
      </c>
      <c r="E205" s="125" t="s">
        <v>254</v>
      </c>
      <c r="F205" s="126" t="s">
        <v>255</v>
      </c>
      <c r="G205" s="127" t="s">
        <v>119</v>
      </c>
      <c r="H205" s="128">
        <v>207</v>
      </c>
      <c r="I205" s="206"/>
      <c r="J205" s="129">
        <f>ROUND(I205*H205,2)</f>
        <v>0</v>
      </c>
      <c r="K205" s="130"/>
      <c r="L205" s="28"/>
      <c r="M205" s="131" t="s">
        <v>1</v>
      </c>
      <c r="N205" s="132" t="s">
        <v>35</v>
      </c>
      <c r="O205" s="133">
        <v>0.33</v>
      </c>
      <c r="P205" s="133">
        <f>O205*H205</f>
        <v>68.31</v>
      </c>
      <c r="Q205" s="133">
        <v>2.875E-3</v>
      </c>
      <c r="R205" s="133">
        <f>Q205*H205</f>
        <v>0.59512500000000002</v>
      </c>
      <c r="S205" s="133">
        <v>0</v>
      </c>
      <c r="T205" s="134">
        <f>S205*H205</f>
        <v>0</v>
      </c>
      <c r="AR205" s="135" t="s">
        <v>120</v>
      </c>
      <c r="AT205" s="135" t="s">
        <v>116</v>
      </c>
      <c r="AU205" s="135" t="s">
        <v>77</v>
      </c>
      <c r="AY205" s="16" t="s">
        <v>114</v>
      </c>
      <c r="BE205" s="136">
        <f>IF(N205="základní",J205,0)</f>
        <v>0</v>
      </c>
      <c r="BF205" s="136">
        <f>IF(N205="snížená",J205,0)</f>
        <v>0</v>
      </c>
      <c r="BG205" s="136">
        <f>IF(N205="zákl. přenesená",J205,0)</f>
        <v>0</v>
      </c>
      <c r="BH205" s="136">
        <f>IF(N205="sníž. přenesená",J205,0)</f>
        <v>0</v>
      </c>
      <c r="BI205" s="136">
        <f>IF(N205="nulová",J205,0)</f>
        <v>0</v>
      </c>
      <c r="BJ205" s="16" t="s">
        <v>75</v>
      </c>
      <c r="BK205" s="136">
        <f>ROUND(I205*H205,2)</f>
        <v>0</v>
      </c>
      <c r="BL205" s="16" t="s">
        <v>120</v>
      </c>
      <c r="BM205" s="135" t="s">
        <v>256</v>
      </c>
    </row>
    <row r="206" spans="2:65" s="1" customFormat="1" ht="24">
      <c r="B206" s="28"/>
      <c r="D206" s="137" t="s">
        <v>122</v>
      </c>
      <c r="F206" s="138" t="s">
        <v>255</v>
      </c>
      <c r="I206" s="207"/>
      <c r="L206" s="28"/>
      <c r="M206" s="139"/>
      <c r="T206" s="52"/>
      <c r="AT206" s="16" t="s">
        <v>122</v>
      </c>
      <c r="AU206" s="16" t="s">
        <v>77</v>
      </c>
    </row>
    <row r="207" spans="2:65" s="12" customFormat="1" ht="12">
      <c r="B207" s="140"/>
      <c r="D207" s="137" t="s">
        <v>124</v>
      </c>
      <c r="E207" s="141" t="s">
        <v>1</v>
      </c>
      <c r="F207" s="142" t="s">
        <v>257</v>
      </c>
      <c r="H207" s="143">
        <v>192</v>
      </c>
      <c r="I207" s="208"/>
      <c r="L207" s="140"/>
      <c r="M207" s="144"/>
      <c r="T207" s="145"/>
      <c r="AT207" s="141" t="s">
        <v>124</v>
      </c>
      <c r="AU207" s="141" t="s">
        <v>77</v>
      </c>
      <c r="AV207" s="12" t="s">
        <v>77</v>
      </c>
      <c r="AW207" s="12" t="s">
        <v>27</v>
      </c>
      <c r="AX207" s="12" t="s">
        <v>70</v>
      </c>
      <c r="AY207" s="141" t="s">
        <v>114</v>
      </c>
    </row>
    <row r="208" spans="2:65" s="13" customFormat="1" ht="12">
      <c r="B208" s="146"/>
      <c r="D208" s="137" t="s">
        <v>124</v>
      </c>
      <c r="E208" s="147" t="s">
        <v>1</v>
      </c>
      <c r="F208" s="148" t="s">
        <v>258</v>
      </c>
      <c r="H208" s="147" t="s">
        <v>1</v>
      </c>
      <c r="I208" s="209"/>
      <c r="L208" s="146"/>
      <c r="M208" s="149"/>
      <c r="T208" s="150"/>
      <c r="AT208" s="147" t="s">
        <v>124</v>
      </c>
      <c r="AU208" s="147" t="s">
        <v>77</v>
      </c>
      <c r="AV208" s="13" t="s">
        <v>75</v>
      </c>
      <c r="AW208" s="13" t="s">
        <v>27</v>
      </c>
      <c r="AX208" s="13" t="s">
        <v>70</v>
      </c>
      <c r="AY208" s="147" t="s">
        <v>114</v>
      </c>
    </row>
    <row r="209" spans="2:65" s="12" customFormat="1" ht="12">
      <c r="B209" s="140"/>
      <c r="D209" s="137" t="s">
        <v>124</v>
      </c>
      <c r="E209" s="141" t="s">
        <v>1</v>
      </c>
      <c r="F209" s="142" t="s">
        <v>259</v>
      </c>
      <c r="H209" s="143">
        <v>15</v>
      </c>
      <c r="I209" s="208"/>
      <c r="L209" s="140"/>
      <c r="M209" s="144"/>
      <c r="T209" s="145"/>
      <c r="AT209" s="141" t="s">
        <v>124</v>
      </c>
      <c r="AU209" s="141" t="s">
        <v>77</v>
      </c>
      <c r="AV209" s="12" t="s">
        <v>77</v>
      </c>
      <c r="AW209" s="12" t="s">
        <v>27</v>
      </c>
      <c r="AX209" s="12" t="s">
        <v>70</v>
      </c>
      <c r="AY209" s="141" t="s">
        <v>114</v>
      </c>
    </row>
    <row r="210" spans="2:65" s="14" customFormat="1" ht="12">
      <c r="B210" s="151"/>
      <c r="D210" s="137" t="s">
        <v>124</v>
      </c>
      <c r="E210" s="152" t="s">
        <v>1</v>
      </c>
      <c r="F210" s="153" t="s">
        <v>141</v>
      </c>
      <c r="H210" s="154">
        <v>207</v>
      </c>
      <c r="I210" s="210"/>
      <c r="L210" s="151"/>
      <c r="M210" s="155"/>
      <c r="T210" s="156"/>
      <c r="AT210" s="152" t="s">
        <v>124</v>
      </c>
      <c r="AU210" s="152" t="s">
        <v>77</v>
      </c>
      <c r="AV210" s="14" t="s">
        <v>120</v>
      </c>
      <c r="AW210" s="14" t="s">
        <v>27</v>
      </c>
      <c r="AX210" s="14" t="s">
        <v>75</v>
      </c>
      <c r="AY210" s="152" t="s">
        <v>114</v>
      </c>
    </row>
    <row r="211" spans="2:65" s="1" customFormat="1" ht="33" customHeight="1">
      <c r="B211" s="123"/>
      <c r="C211" s="124" t="s">
        <v>260</v>
      </c>
      <c r="D211" s="124" t="s">
        <v>116</v>
      </c>
      <c r="E211" s="125" t="s">
        <v>261</v>
      </c>
      <c r="F211" s="126" t="s">
        <v>262</v>
      </c>
      <c r="G211" s="127" t="s">
        <v>119</v>
      </c>
      <c r="H211" s="128">
        <v>207</v>
      </c>
      <c r="I211" s="206"/>
      <c r="J211" s="129">
        <f>ROUND(I211*H211,2)</f>
        <v>0</v>
      </c>
      <c r="K211" s="130"/>
      <c r="L211" s="28"/>
      <c r="M211" s="131" t="s">
        <v>1</v>
      </c>
      <c r="N211" s="132" t="s">
        <v>35</v>
      </c>
      <c r="O211" s="133">
        <v>0.56999999999999995</v>
      </c>
      <c r="P211" s="133">
        <f>O211*H211</f>
        <v>117.99</v>
      </c>
      <c r="Q211" s="133">
        <v>4.6249999999999999E-2</v>
      </c>
      <c r="R211" s="133">
        <f>Q211*H211</f>
        <v>9.5737500000000004</v>
      </c>
      <c r="S211" s="133">
        <v>0</v>
      </c>
      <c r="T211" s="134">
        <f>S211*H211</f>
        <v>0</v>
      </c>
      <c r="AR211" s="135" t="s">
        <v>120</v>
      </c>
      <c r="AT211" s="135" t="s">
        <v>116</v>
      </c>
      <c r="AU211" s="135" t="s">
        <v>77</v>
      </c>
      <c r="AY211" s="16" t="s">
        <v>114</v>
      </c>
      <c r="BE211" s="136">
        <f>IF(N211="základní",J211,0)</f>
        <v>0</v>
      </c>
      <c r="BF211" s="136">
        <f>IF(N211="snížená",J211,0)</f>
        <v>0</v>
      </c>
      <c r="BG211" s="136">
        <f>IF(N211="zákl. přenesená",J211,0)</f>
        <v>0</v>
      </c>
      <c r="BH211" s="136">
        <f>IF(N211="sníž. přenesená",J211,0)</f>
        <v>0</v>
      </c>
      <c r="BI211" s="136">
        <f>IF(N211="nulová",J211,0)</f>
        <v>0</v>
      </c>
      <c r="BJ211" s="16" t="s">
        <v>75</v>
      </c>
      <c r="BK211" s="136">
        <f>ROUND(I211*H211,2)</f>
        <v>0</v>
      </c>
      <c r="BL211" s="16" t="s">
        <v>120</v>
      </c>
      <c r="BM211" s="135" t="s">
        <v>263</v>
      </c>
    </row>
    <row r="212" spans="2:65" s="1" customFormat="1" ht="24">
      <c r="B212" s="28"/>
      <c r="D212" s="137" t="s">
        <v>122</v>
      </c>
      <c r="F212" s="138" t="s">
        <v>264</v>
      </c>
      <c r="I212" s="207"/>
      <c r="L212" s="28"/>
      <c r="M212" s="139"/>
      <c r="T212" s="52"/>
      <c r="AT212" s="16" t="s">
        <v>122</v>
      </c>
      <c r="AU212" s="16" t="s">
        <v>77</v>
      </c>
    </row>
    <row r="213" spans="2:65" s="1" customFormat="1" ht="37.75" customHeight="1">
      <c r="B213" s="123"/>
      <c r="C213" s="124" t="s">
        <v>265</v>
      </c>
      <c r="D213" s="124" t="s">
        <v>116</v>
      </c>
      <c r="E213" s="125" t="s">
        <v>266</v>
      </c>
      <c r="F213" s="126" t="s">
        <v>267</v>
      </c>
      <c r="G213" s="127" t="s">
        <v>119</v>
      </c>
      <c r="H213" s="128">
        <v>207</v>
      </c>
      <c r="I213" s="206"/>
      <c r="J213" s="129">
        <f>ROUND(I213*H213,2)</f>
        <v>0</v>
      </c>
      <c r="K213" s="130"/>
      <c r="L213" s="28"/>
      <c r="M213" s="131" t="s">
        <v>1</v>
      </c>
      <c r="N213" s="132" t="s">
        <v>35</v>
      </c>
      <c r="O213" s="133">
        <v>0.56999999999999995</v>
      </c>
      <c r="P213" s="133">
        <f>O213*H213</f>
        <v>117.99</v>
      </c>
      <c r="Q213" s="133">
        <v>4.6249999999999999E-2</v>
      </c>
      <c r="R213" s="133">
        <f>Q213*H213</f>
        <v>9.5737500000000004</v>
      </c>
      <c r="S213" s="133">
        <v>0</v>
      </c>
      <c r="T213" s="134">
        <f>S213*H213</f>
        <v>0</v>
      </c>
      <c r="AR213" s="135" t="s">
        <v>120</v>
      </c>
      <c r="AT213" s="135" t="s">
        <v>116</v>
      </c>
      <c r="AU213" s="135" t="s">
        <v>77</v>
      </c>
      <c r="AY213" s="16" t="s">
        <v>114</v>
      </c>
      <c r="BE213" s="136">
        <f>IF(N213="základní",J213,0)</f>
        <v>0</v>
      </c>
      <c r="BF213" s="136">
        <f>IF(N213="snížená",J213,0)</f>
        <v>0</v>
      </c>
      <c r="BG213" s="136">
        <f>IF(N213="zákl. přenesená",J213,0)</f>
        <v>0</v>
      </c>
      <c r="BH213" s="136">
        <f>IF(N213="sníž. přenesená",J213,0)</f>
        <v>0</v>
      </c>
      <c r="BI213" s="136">
        <f>IF(N213="nulová",J213,0)</f>
        <v>0</v>
      </c>
      <c r="BJ213" s="16" t="s">
        <v>75</v>
      </c>
      <c r="BK213" s="136">
        <f>ROUND(I213*H213,2)</f>
        <v>0</v>
      </c>
      <c r="BL213" s="16" t="s">
        <v>120</v>
      </c>
      <c r="BM213" s="135" t="s">
        <v>268</v>
      </c>
    </row>
    <row r="214" spans="2:65" s="1" customFormat="1" ht="36">
      <c r="B214" s="28"/>
      <c r="D214" s="137" t="s">
        <v>122</v>
      </c>
      <c r="F214" s="138" t="s">
        <v>267</v>
      </c>
      <c r="I214" s="207"/>
      <c r="L214" s="28"/>
      <c r="M214" s="139"/>
      <c r="T214" s="52"/>
      <c r="AT214" s="16" t="s">
        <v>122</v>
      </c>
      <c r="AU214" s="16" t="s">
        <v>77</v>
      </c>
    </row>
    <row r="215" spans="2:65" s="11" customFormat="1" ht="22.75" customHeight="1">
      <c r="B215" s="112"/>
      <c r="D215" s="113" t="s">
        <v>69</v>
      </c>
      <c r="E215" s="121" t="s">
        <v>170</v>
      </c>
      <c r="F215" s="121" t="s">
        <v>269</v>
      </c>
      <c r="I215" s="212"/>
      <c r="J215" s="122">
        <f>BK215</f>
        <v>0</v>
      </c>
      <c r="L215" s="112"/>
      <c r="M215" s="116"/>
      <c r="P215" s="117">
        <f>SUM(P216:P242)</f>
        <v>164.88</v>
      </c>
      <c r="R215" s="117">
        <f>SUM(R216:R242)</f>
        <v>0.63144</v>
      </c>
      <c r="T215" s="118">
        <f>SUM(T216:T242)</f>
        <v>0</v>
      </c>
      <c r="AR215" s="113" t="s">
        <v>75</v>
      </c>
      <c r="AT215" s="119" t="s">
        <v>69</v>
      </c>
      <c r="AU215" s="119" t="s">
        <v>75</v>
      </c>
      <c r="AY215" s="113" t="s">
        <v>114</v>
      </c>
      <c r="BK215" s="120">
        <f>SUM(BK216:BK242)</f>
        <v>0</v>
      </c>
    </row>
    <row r="216" spans="2:65" s="1" customFormat="1" ht="37.75" customHeight="1">
      <c r="B216" s="123"/>
      <c r="C216" s="124" t="s">
        <v>270</v>
      </c>
      <c r="D216" s="124" t="s">
        <v>116</v>
      </c>
      <c r="E216" s="125" t="s">
        <v>271</v>
      </c>
      <c r="F216" s="126" t="s">
        <v>272</v>
      </c>
      <c r="G216" s="127" t="s">
        <v>119</v>
      </c>
      <c r="H216" s="128">
        <v>192</v>
      </c>
      <c r="I216" s="206"/>
      <c r="J216" s="129">
        <f>ROUND(I216*H216,2)</f>
        <v>0</v>
      </c>
      <c r="K216" s="130"/>
      <c r="L216" s="28"/>
      <c r="M216" s="131" t="s">
        <v>1</v>
      </c>
      <c r="N216" s="132" t="s">
        <v>35</v>
      </c>
      <c r="O216" s="133">
        <v>0.154</v>
      </c>
      <c r="P216" s="133">
        <f>O216*H216</f>
        <v>29.567999999999998</v>
      </c>
      <c r="Q216" s="133">
        <v>0</v>
      </c>
      <c r="R216" s="133">
        <f>Q216*H216</f>
        <v>0</v>
      </c>
      <c r="S216" s="133">
        <v>0</v>
      </c>
      <c r="T216" s="134">
        <f>S216*H216</f>
        <v>0</v>
      </c>
      <c r="AR216" s="135" t="s">
        <v>120</v>
      </c>
      <c r="AT216" s="135" t="s">
        <v>116</v>
      </c>
      <c r="AU216" s="135" t="s">
        <v>77</v>
      </c>
      <c r="AY216" s="16" t="s">
        <v>114</v>
      </c>
      <c r="BE216" s="136">
        <f>IF(N216="základní",J216,0)</f>
        <v>0</v>
      </c>
      <c r="BF216" s="136">
        <f>IF(N216="snížená",J216,0)</f>
        <v>0</v>
      </c>
      <c r="BG216" s="136">
        <f>IF(N216="zákl. přenesená",J216,0)</f>
        <v>0</v>
      </c>
      <c r="BH216" s="136">
        <f>IF(N216="sníž. přenesená",J216,0)</f>
        <v>0</v>
      </c>
      <c r="BI216" s="136">
        <f>IF(N216="nulová",J216,0)</f>
        <v>0</v>
      </c>
      <c r="BJ216" s="16" t="s">
        <v>75</v>
      </c>
      <c r="BK216" s="136">
        <f>ROUND(I216*H216,2)</f>
        <v>0</v>
      </c>
      <c r="BL216" s="16" t="s">
        <v>120</v>
      </c>
      <c r="BM216" s="135" t="s">
        <v>273</v>
      </c>
    </row>
    <row r="217" spans="2:65" s="1" customFormat="1" ht="36">
      <c r="B217" s="28"/>
      <c r="D217" s="137" t="s">
        <v>122</v>
      </c>
      <c r="F217" s="138" t="s">
        <v>274</v>
      </c>
      <c r="I217" s="207"/>
      <c r="L217" s="28"/>
      <c r="M217" s="139"/>
      <c r="T217" s="52"/>
      <c r="AT217" s="16" t="s">
        <v>122</v>
      </c>
      <c r="AU217" s="16" t="s">
        <v>77</v>
      </c>
    </row>
    <row r="218" spans="2:65" s="12" customFormat="1" ht="12">
      <c r="B218" s="140"/>
      <c r="D218" s="137" t="s">
        <v>124</v>
      </c>
      <c r="E218" s="141" t="s">
        <v>1</v>
      </c>
      <c r="F218" s="142" t="s">
        <v>257</v>
      </c>
      <c r="H218" s="143">
        <v>192</v>
      </c>
      <c r="I218" s="208"/>
      <c r="L218" s="140"/>
      <c r="M218" s="144"/>
      <c r="T218" s="145"/>
      <c r="AT218" s="141" t="s">
        <v>124</v>
      </c>
      <c r="AU218" s="141" t="s">
        <v>77</v>
      </c>
      <c r="AV218" s="12" t="s">
        <v>77</v>
      </c>
      <c r="AW218" s="12" t="s">
        <v>27</v>
      </c>
      <c r="AX218" s="12" t="s">
        <v>75</v>
      </c>
      <c r="AY218" s="141" t="s">
        <v>114</v>
      </c>
    </row>
    <row r="219" spans="2:65" s="1" customFormat="1" ht="37.75" customHeight="1">
      <c r="B219" s="123"/>
      <c r="C219" s="124" t="s">
        <v>275</v>
      </c>
      <c r="D219" s="124" t="s">
        <v>116</v>
      </c>
      <c r="E219" s="125" t="s">
        <v>276</v>
      </c>
      <c r="F219" s="126" t="s">
        <v>277</v>
      </c>
      <c r="G219" s="127" t="s">
        <v>119</v>
      </c>
      <c r="H219" s="128">
        <v>5760</v>
      </c>
      <c r="I219" s="206"/>
      <c r="J219" s="129">
        <f>ROUND(I219*H219,2)</f>
        <v>0</v>
      </c>
      <c r="K219" s="130"/>
      <c r="L219" s="28"/>
      <c r="M219" s="131" t="s">
        <v>1</v>
      </c>
      <c r="N219" s="132" t="s">
        <v>35</v>
      </c>
      <c r="O219" s="133">
        <v>0</v>
      </c>
      <c r="P219" s="133">
        <f>O219*H219</f>
        <v>0</v>
      </c>
      <c r="Q219" s="133">
        <v>0</v>
      </c>
      <c r="R219" s="133">
        <f>Q219*H219</f>
        <v>0</v>
      </c>
      <c r="S219" s="133">
        <v>0</v>
      </c>
      <c r="T219" s="134">
        <f>S219*H219</f>
        <v>0</v>
      </c>
      <c r="AR219" s="135" t="s">
        <v>120</v>
      </c>
      <c r="AT219" s="135" t="s">
        <v>116</v>
      </c>
      <c r="AU219" s="135" t="s">
        <v>77</v>
      </c>
      <c r="AY219" s="16" t="s">
        <v>114</v>
      </c>
      <c r="BE219" s="136">
        <f>IF(N219="základní",J219,0)</f>
        <v>0</v>
      </c>
      <c r="BF219" s="136">
        <f>IF(N219="snížená",J219,0)</f>
        <v>0</v>
      </c>
      <c r="BG219" s="136">
        <f>IF(N219="zákl. přenesená",J219,0)</f>
        <v>0</v>
      </c>
      <c r="BH219" s="136">
        <f>IF(N219="sníž. přenesená",J219,0)</f>
        <v>0</v>
      </c>
      <c r="BI219" s="136">
        <f>IF(N219="nulová",J219,0)</f>
        <v>0</v>
      </c>
      <c r="BJ219" s="16" t="s">
        <v>75</v>
      </c>
      <c r="BK219" s="136">
        <f>ROUND(I219*H219,2)</f>
        <v>0</v>
      </c>
      <c r="BL219" s="16" t="s">
        <v>120</v>
      </c>
      <c r="BM219" s="135" t="s">
        <v>278</v>
      </c>
    </row>
    <row r="220" spans="2:65" s="1" customFormat="1" ht="48">
      <c r="B220" s="28"/>
      <c r="D220" s="137" t="s">
        <v>122</v>
      </c>
      <c r="F220" s="138" t="s">
        <v>279</v>
      </c>
      <c r="I220" s="207"/>
      <c r="L220" s="28"/>
      <c r="M220" s="139"/>
      <c r="T220" s="52"/>
      <c r="AT220" s="16" t="s">
        <v>122</v>
      </c>
      <c r="AU220" s="16" t="s">
        <v>77</v>
      </c>
    </row>
    <row r="221" spans="2:65" s="12" customFormat="1" ht="12">
      <c r="B221" s="140"/>
      <c r="D221" s="137" t="s">
        <v>124</v>
      </c>
      <c r="F221" s="142" t="s">
        <v>280</v>
      </c>
      <c r="H221" s="143">
        <v>5760</v>
      </c>
      <c r="I221" s="208"/>
      <c r="L221" s="140"/>
      <c r="M221" s="144"/>
      <c r="T221" s="145"/>
      <c r="AT221" s="141" t="s">
        <v>124</v>
      </c>
      <c r="AU221" s="141" t="s">
        <v>77</v>
      </c>
      <c r="AV221" s="12" t="s">
        <v>77</v>
      </c>
      <c r="AW221" s="12" t="s">
        <v>3</v>
      </c>
      <c r="AX221" s="12" t="s">
        <v>75</v>
      </c>
      <c r="AY221" s="141" t="s">
        <v>114</v>
      </c>
    </row>
    <row r="222" spans="2:65" s="1" customFormat="1" ht="37.75" customHeight="1">
      <c r="B222" s="123"/>
      <c r="C222" s="124" t="s">
        <v>281</v>
      </c>
      <c r="D222" s="124" t="s">
        <v>116</v>
      </c>
      <c r="E222" s="125" t="s">
        <v>282</v>
      </c>
      <c r="F222" s="126" t="s">
        <v>283</v>
      </c>
      <c r="G222" s="127" t="s">
        <v>119</v>
      </c>
      <c r="H222" s="128">
        <v>192</v>
      </c>
      <c r="I222" s="206"/>
      <c r="J222" s="129">
        <f>ROUND(I222*H222,2)</f>
        <v>0</v>
      </c>
      <c r="K222" s="130"/>
      <c r="L222" s="28"/>
      <c r="M222" s="131" t="s">
        <v>1</v>
      </c>
      <c r="N222" s="132" t="s">
        <v>35</v>
      </c>
      <c r="O222" s="133">
        <v>9.7000000000000003E-2</v>
      </c>
      <c r="P222" s="133">
        <f>O222*H222</f>
        <v>18.624000000000002</v>
      </c>
      <c r="Q222" s="133">
        <v>0</v>
      </c>
      <c r="R222" s="133">
        <f>Q222*H222</f>
        <v>0</v>
      </c>
      <c r="S222" s="133">
        <v>0</v>
      </c>
      <c r="T222" s="134">
        <f>S222*H222</f>
        <v>0</v>
      </c>
      <c r="AR222" s="135" t="s">
        <v>120</v>
      </c>
      <c r="AT222" s="135" t="s">
        <v>116</v>
      </c>
      <c r="AU222" s="135" t="s">
        <v>77</v>
      </c>
      <c r="AY222" s="16" t="s">
        <v>114</v>
      </c>
      <c r="BE222" s="136">
        <f>IF(N222="základní",J222,0)</f>
        <v>0</v>
      </c>
      <c r="BF222" s="136">
        <f>IF(N222="snížená",J222,0)</f>
        <v>0</v>
      </c>
      <c r="BG222" s="136">
        <f>IF(N222="zákl. přenesená",J222,0)</f>
        <v>0</v>
      </c>
      <c r="BH222" s="136">
        <f>IF(N222="sníž. přenesená",J222,0)</f>
        <v>0</v>
      </c>
      <c r="BI222" s="136">
        <f>IF(N222="nulová",J222,0)</f>
        <v>0</v>
      </c>
      <c r="BJ222" s="16" t="s">
        <v>75</v>
      </c>
      <c r="BK222" s="136">
        <f>ROUND(I222*H222,2)</f>
        <v>0</v>
      </c>
      <c r="BL222" s="16" t="s">
        <v>120</v>
      </c>
      <c r="BM222" s="135" t="s">
        <v>284</v>
      </c>
    </row>
    <row r="223" spans="2:65" s="1" customFormat="1" ht="36">
      <c r="B223" s="28"/>
      <c r="D223" s="137" t="s">
        <v>122</v>
      </c>
      <c r="F223" s="138" t="s">
        <v>285</v>
      </c>
      <c r="I223" s="207"/>
      <c r="L223" s="28"/>
      <c r="M223" s="139"/>
      <c r="T223" s="52"/>
      <c r="AT223" s="16" t="s">
        <v>122</v>
      </c>
      <c r="AU223" s="16" t="s">
        <v>77</v>
      </c>
    </row>
    <row r="224" spans="2:65" s="1" customFormat="1" ht="24.25" customHeight="1">
      <c r="B224" s="123"/>
      <c r="C224" s="124" t="s">
        <v>286</v>
      </c>
      <c r="D224" s="124" t="s">
        <v>116</v>
      </c>
      <c r="E224" s="125" t="s">
        <v>287</v>
      </c>
      <c r="F224" s="126" t="s">
        <v>288</v>
      </c>
      <c r="G224" s="127" t="s">
        <v>128</v>
      </c>
      <c r="H224" s="128">
        <v>90</v>
      </c>
      <c r="I224" s="206"/>
      <c r="J224" s="129">
        <f>ROUND(I224*H224,2)</f>
        <v>0</v>
      </c>
      <c r="K224" s="130"/>
      <c r="L224" s="28"/>
      <c r="M224" s="131" t="s">
        <v>1</v>
      </c>
      <c r="N224" s="132" t="s">
        <v>35</v>
      </c>
      <c r="O224" s="133">
        <v>9.5000000000000001E-2</v>
      </c>
      <c r="P224" s="133">
        <f>O224*H224</f>
        <v>8.5500000000000007</v>
      </c>
      <c r="Q224" s="133">
        <v>0</v>
      </c>
      <c r="R224" s="133">
        <f>Q224*H224</f>
        <v>0</v>
      </c>
      <c r="S224" s="133">
        <v>0</v>
      </c>
      <c r="T224" s="134">
        <f>S224*H224</f>
        <v>0</v>
      </c>
      <c r="AR224" s="135" t="s">
        <v>120</v>
      </c>
      <c r="AT224" s="135" t="s">
        <v>116</v>
      </c>
      <c r="AU224" s="135" t="s">
        <v>77</v>
      </c>
      <c r="AY224" s="16" t="s">
        <v>114</v>
      </c>
      <c r="BE224" s="136">
        <f>IF(N224="základní",J224,0)</f>
        <v>0</v>
      </c>
      <c r="BF224" s="136">
        <f>IF(N224="snížená",J224,0)</f>
        <v>0</v>
      </c>
      <c r="BG224" s="136">
        <f>IF(N224="zákl. přenesená",J224,0)</f>
        <v>0</v>
      </c>
      <c r="BH224" s="136">
        <f>IF(N224="sníž. přenesená",J224,0)</f>
        <v>0</v>
      </c>
      <c r="BI224" s="136">
        <f>IF(N224="nulová",J224,0)</f>
        <v>0</v>
      </c>
      <c r="BJ224" s="16" t="s">
        <v>75</v>
      </c>
      <c r="BK224" s="136">
        <f>ROUND(I224*H224,2)</f>
        <v>0</v>
      </c>
      <c r="BL224" s="16" t="s">
        <v>120</v>
      </c>
      <c r="BM224" s="135" t="s">
        <v>289</v>
      </c>
    </row>
    <row r="225" spans="2:65" s="1" customFormat="1" ht="36">
      <c r="B225" s="28"/>
      <c r="D225" s="137" t="s">
        <v>122</v>
      </c>
      <c r="F225" s="138" t="s">
        <v>290</v>
      </c>
      <c r="I225" s="207"/>
      <c r="L225" s="28"/>
      <c r="M225" s="139"/>
      <c r="T225" s="52"/>
      <c r="AT225" s="16" t="s">
        <v>122</v>
      </c>
      <c r="AU225" s="16" t="s">
        <v>77</v>
      </c>
    </row>
    <row r="226" spans="2:65" s="13" customFormat="1" ht="12">
      <c r="B226" s="146"/>
      <c r="D226" s="137" t="s">
        <v>124</v>
      </c>
      <c r="E226" s="147" t="s">
        <v>1</v>
      </c>
      <c r="F226" s="148" t="s">
        <v>291</v>
      </c>
      <c r="H226" s="147" t="s">
        <v>1</v>
      </c>
      <c r="I226" s="209"/>
      <c r="L226" s="146"/>
      <c r="M226" s="149"/>
      <c r="T226" s="150"/>
      <c r="AT226" s="147" t="s">
        <v>124</v>
      </c>
      <c r="AU226" s="147" t="s">
        <v>77</v>
      </c>
      <c r="AV226" s="13" t="s">
        <v>75</v>
      </c>
      <c r="AW226" s="13" t="s">
        <v>27</v>
      </c>
      <c r="AX226" s="13" t="s">
        <v>70</v>
      </c>
      <c r="AY226" s="147" t="s">
        <v>114</v>
      </c>
    </row>
    <row r="227" spans="2:65" s="12" customFormat="1" ht="12">
      <c r="B227" s="140"/>
      <c r="D227" s="137" t="s">
        <v>124</v>
      </c>
      <c r="E227" s="141" t="s">
        <v>1</v>
      </c>
      <c r="F227" s="142" t="s">
        <v>292</v>
      </c>
      <c r="H227" s="143">
        <v>90</v>
      </c>
      <c r="I227" s="208"/>
      <c r="L227" s="140"/>
      <c r="M227" s="144"/>
      <c r="T227" s="145"/>
      <c r="AT227" s="141" t="s">
        <v>124</v>
      </c>
      <c r="AU227" s="141" t="s">
        <v>77</v>
      </c>
      <c r="AV227" s="12" t="s">
        <v>77</v>
      </c>
      <c r="AW227" s="12" t="s">
        <v>27</v>
      </c>
      <c r="AX227" s="12" t="s">
        <v>75</v>
      </c>
      <c r="AY227" s="141" t="s">
        <v>114</v>
      </c>
    </row>
    <row r="228" spans="2:65" s="1" customFormat="1" ht="37.75" customHeight="1">
      <c r="B228" s="123"/>
      <c r="C228" s="124" t="s">
        <v>293</v>
      </c>
      <c r="D228" s="124" t="s">
        <v>116</v>
      </c>
      <c r="E228" s="125" t="s">
        <v>294</v>
      </c>
      <c r="F228" s="126" t="s">
        <v>295</v>
      </c>
      <c r="G228" s="127" t="s">
        <v>128</v>
      </c>
      <c r="H228" s="128">
        <v>2700</v>
      </c>
      <c r="I228" s="206"/>
      <c r="J228" s="129">
        <f>ROUND(I228*H228,2)</f>
        <v>0</v>
      </c>
      <c r="K228" s="130"/>
      <c r="L228" s="28"/>
      <c r="M228" s="131" t="s">
        <v>1</v>
      </c>
      <c r="N228" s="132" t="s">
        <v>35</v>
      </c>
      <c r="O228" s="133">
        <v>0</v>
      </c>
      <c r="P228" s="133">
        <f>O228*H228</f>
        <v>0</v>
      </c>
      <c r="Q228" s="133">
        <v>0</v>
      </c>
      <c r="R228" s="133">
        <f>Q228*H228</f>
        <v>0</v>
      </c>
      <c r="S228" s="133">
        <v>0</v>
      </c>
      <c r="T228" s="134">
        <f>S228*H228</f>
        <v>0</v>
      </c>
      <c r="AR228" s="135" t="s">
        <v>120</v>
      </c>
      <c r="AT228" s="135" t="s">
        <v>116</v>
      </c>
      <c r="AU228" s="135" t="s">
        <v>77</v>
      </c>
      <c r="AY228" s="16" t="s">
        <v>114</v>
      </c>
      <c r="BE228" s="136">
        <f>IF(N228="základní",J228,0)</f>
        <v>0</v>
      </c>
      <c r="BF228" s="136">
        <f>IF(N228="snížená",J228,0)</f>
        <v>0</v>
      </c>
      <c r="BG228" s="136">
        <f>IF(N228="zákl. přenesená",J228,0)</f>
        <v>0</v>
      </c>
      <c r="BH228" s="136">
        <f>IF(N228="sníž. přenesená",J228,0)</f>
        <v>0</v>
      </c>
      <c r="BI228" s="136">
        <f>IF(N228="nulová",J228,0)</f>
        <v>0</v>
      </c>
      <c r="BJ228" s="16" t="s">
        <v>75</v>
      </c>
      <c r="BK228" s="136">
        <f>ROUND(I228*H228,2)</f>
        <v>0</v>
      </c>
      <c r="BL228" s="16" t="s">
        <v>120</v>
      </c>
      <c r="BM228" s="135" t="s">
        <v>296</v>
      </c>
    </row>
    <row r="229" spans="2:65" s="1" customFormat="1" ht="36">
      <c r="B229" s="28"/>
      <c r="D229" s="137" t="s">
        <v>122</v>
      </c>
      <c r="F229" s="138" t="s">
        <v>297</v>
      </c>
      <c r="I229" s="207"/>
      <c r="L229" s="28"/>
      <c r="M229" s="139"/>
      <c r="T229" s="52"/>
      <c r="AT229" s="16" t="s">
        <v>122</v>
      </c>
      <c r="AU229" s="16" t="s">
        <v>77</v>
      </c>
    </row>
    <row r="230" spans="2:65" s="12" customFormat="1" ht="12">
      <c r="B230" s="140"/>
      <c r="D230" s="137" t="s">
        <v>124</v>
      </c>
      <c r="F230" s="142" t="s">
        <v>298</v>
      </c>
      <c r="H230" s="143">
        <v>2700</v>
      </c>
      <c r="I230" s="208"/>
      <c r="L230" s="140"/>
      <c r="M230" s="144"/>
      <c r="T230" s="145"/>
      <c r="AT230" s="141" t="s">
        <v>124</v>
      </c>
      <c r="AU230" s="141" t="s">
        <v>77</v>
      </c>
      <c r="AV230" s="12" t="s">
        <v>77</v>
      </c>
      <c r="AW230" s="12" t="s">
        <v>3</v>
      </c>
      <c r="AX230" s="12" t="s">
        <v>75</v>
      </c>
      <c r="AY230" s="141" t="s">
        <v>114</v>
      </c>
    </row>
    <row r="231" spans="2:65" s="1" customFormat="1" ht="33" customHeight="1">
      <c r="B231" s="123"/>
      <c r="C231" s="124" t="s">
        <v>299</v>
      </c>
      <c r="D231" s="124" t="s">
        <v>116</v>
      </c>
      <c r="E231" s="125" t="s">
        <v>300</v>
      </c>
      <c r="F231" s="126" t="s">
        <v>301</v>
      </c>
      <c r="G231" s="127" t="s">
        <v>128</v>
      </c>
      <c r="H231" s="128">
        <v>90</v>
      </c>
      <c r="I231" s="206"/>
      <c r="J231" s="129">
        <f>ROUND(I231*H231,2)</f>
        <v>0</v>
      </c>
      <c r="K231" s="130"/>
      <c r="L231" s="28"/>
      <c r="M231" s="131" t="s">
        <v>1</v>
      </c>
      <c r="N231" s="132" t="s">
        <v>35</v>
      </c>
      <c r="O231" s="133">
        <v>7.6999999999999999E-2</v>
      </c>
      <c r="P231" s="133">
        <f>O231*H231</f>
        <v>6.93</v>
      </c>
      <c r="Q231" s="133">
        <v>0</v>
      </c>
      <c r="R231" s="133">
        <f>Q231*H231</f>
        <v>0</v>
      </c>
      <c r="S231" s="133">
        <v>0</v>
      </c>
      <c r="T231" s="134">
        <f>S231*H231</f>
        <v>0</v>
      </c>
      <c r="AR231" s="135" t="s">
        <v>120</v>
      </c>
      <c r="AT231" s="135" t="s">
        <v>116</v>
      </c>
      <c r="AU231" s="135" t="s">
        <v>77</v>
      </c>
      <c r="AY231" s="16" t="s">
        <v>114</v>
      </c>
      <c r="BE231" s="136">
        <f>IF(N231="základní",J231,0)</f>
        <v>0</v>
      </c>
      <c r="BF231" s="136">
        <f>IF(N231="snížená",J231,0)</f>
        <v>0</v>
      </c>
      <c r="BG231" s="136">
        <f>IF(N231="zákl. přenesená",J231,0)</f>
        <v>0</v>
      </c>
      <c r="BH231" s="136">
        <f>IF(N231="sníž. přenesená",J231,0)</f>
        <v>0</v>
      </c>
      <c r="BI231" s="136">
        <f>IF(N231="nulová",J231,0)</f>
        <v>0</v>
      </c>
      <c r="BJ231" s="16" t="s">
        <v>75</v>
      </c>
      <c r="BK231" s="136">
        <f>ROUND(I231*H231,2)</f>
        <v>0</v>
      </c>
      <c r="BL231" s="16" t="s">
        <v>120</v>
      </c>
      <c r="BM231" s="135" t="s">
        <v>302</v>
      </c>
    </row>
    <row r="232" spans="2:65" s="1" customFormat="1" ht="36">
      <c r="B232" s="28"/>
      <c r="D232" s="137" t="s">
        <v>122</v>
      </c>
      <c r="F232" s="138" t="s">
        <v>303</v>
      </c>
      <c r="I232" s="207"/>
      <c r="L232" s="28"/>
      <c r="M232" s="139"/>
      <c r="T232" s="52"/>
      <c r="AT232" s="16" t="s">
        <v>122</v>
      </c>
      <c r="AU232" s="16" t="s">
        <v>77</v>
      </c>
    </row>
    <row r="233" spans="2:65" s="1" customFormat="1" ht="16.5" customHeight="1">
      <c r="B233" s="123"/>
      <c r="C233" s="124" t="s">
        <v>304</v>
      </c>
      <c r="D233" s="124" t="s">
        <v>116</v>
      </c>
      <c r="E233" s="125" t="s">
        <v>305</v>
      </c>
      <c r="F233" s="126" t="s">
        <v>306</v>
      </c>
      <c r="G233" s="127" t="s">
        <v>119</v>
      </c>
      <c r="H233" s="128">
        <v>192</v>
      </c>
      <c r="I233" s="206"/>
      <c r="J233" s="129">
        <f>ROUND(I233*H233,2)</f>
        <v>0</v>
      </c>
      <c r="K233" s="130"/>
      <c r="L233" s="28"/>
      <c r="M233" s="131" t="s">
        <v>1</v>
      </c>
      <c r="N233" s="132" t="s">
        <v>35</v>
      </c>
      <c r="O233" s="133">
        <v>4.9000000000000002E-2</v>
      </c>
      <c r="P233" s="133">
        <f>O233*H233</f>
        <v>9.4080000000000013</v>
      </c>
      <c r="Q233" s="133">
        <v>0</v>
      </c>
      <c r="R233" s="133">
        <f>Q233*H233</f>
        <v>0</v>
      </c>
      <c r="S233" s="133">
        <v>0</v>
      </c>
      <c r="T233" s="134">
        <f>S233*H233</f>
        <v>0</v>
      </c>
      <c r="AR233" s="135" t="s">
        <v>120</v>
      </c>
      <c r="AT233" s="135" t="s">
        <v>116</v>
      </c>
      <c r="AU233" s="135" t="s">
        <v>77</v>
      </c>
      <c r="AY233" s="16" t="s">
        <v>114</v>
      </c>
      <c r="BE233" s="136">
        <f>IF(N233="základní",J233,0)</f>
        <v>0</v>
      </c>
      <c r="BF233" s="136">
        <f>IF(N233="snížená",J233,0)</f>
        <v>0</v>
      </c>
      <c r="BG233" s="136">
        <f>IF(N233="zákl. přenesená",J233,0)</f>
        <v>0</v>
      </c>
      <c r="BH233" s="136">
        <f>IF(N233="sníž. přenesená",J233,0)</f>
        <v>0</v>
      </c>
      <c r="BI233" s="136">
        <f>IF(N233="nulová",J233,0)</f>
        <v>0</v>
      </c>
      <c r="BJ233" s="16" t="s">
        <v>75</v>
      </c>
      <c r="BK233" s="136">
        <f>ROUND(I233*H233,2)</f>
        <v>0</v>
      </c>
      <c r="BL233" s="16" t="s">
        <v>120</v>
      </c>
      <c r="BM233" s="135" t="s">
        <v>307</v>
      </c>
    </row>
    <row r="234" spans="2:65" s="1" customFormat="1" ht="24">
      <c r="B234" s="28"/>
      <c r="D234" s="137" t="s">
        <v>122</v>
      </c>
      <c r="F234" s="138" t="s">
        <v>308</v>
      </c>
      <c r="I234" s="207"/>
      <c r="L234" s="28"/>
      <c r="M234" s="139"/>
      <c r="T234" s="52"/>
      <c r="AT234" s="16" t="s">
        <v>122</v>
      </c>
      <c r="AU234" s="16" t="s">
        <v>77</v>
      </c>
    </row>
    <row r="235" spans="2:65" s="12" customFormat="1" ht="12">
      <c r="B235" s="140"/>
      <c r="D235" s="137" t="s">
        <v>124</v>
      </c>
      <c r="E235" s="141" t="s">
        <v>1</v>
      </c>
      <c r="F235" s="142" t="s">
        <v>257</v>
      </c>
      <c r="H235" s="143">
        <v>192</v>
      </c>
      <c r="I235" s="208"/>
      <c r="L235" s="140"/>
      <c r="M235" s="144"/>
      <c r="T235" s="145"/>
      <c r="AT235" s="141" t="s">
        <v>124</v>
      </c>
      <c r="AU235" s="141" t="s">
        <v>77</v>
      </c>
      <c r="AV235" s="12" t="s">
        <v>77</v>
      </c>
      <c r="AW235" s="12" t="s">
        <v>27</v>
      </c>
      <c r="AX235" s="12" t="s">
        <v>75</v>
      </c>
      <c r="AY235" s="141" t="s">
        <v>114</v>
      </c>
    </row>
    <row r="236" spans="2:65" s="1" customFormat="1" ht="16.5" customHeight="1">
      <c r="B236" s="123"/>
      <c r="C236" s="124" t="s">
        <v>309</v>
      </c>
      <c r="D236" s="124" t="s">
        <v>116</v>
      </c>
      <c r="E236" s="125" t="s">
        <v>310</v>
      </c>
      <c r="F236" s="126" t="s">
        <v>311</v>
      </c>
      <c r="G236" s="127" t="s">
        <v>119</v>
      </c>
      <c r="H236" s="128">
        <v>192</v>
      </c>
      <c r="I236" s="206"/>
      <c r="J236" s="129">
        <f>ROUND(I236*H236,2)</f>
        <v>0</v>
      </c>
      <c r="K236" s="130"/>
      <c r="L236" s="28"/>
      <c r="M236" s="131" t="s">
        <v>1</v>
      </c>
      <c r="N236" s="132" t="s">
        <v>35</v>
      </c>
      <c r="O236" s="133">
        <v>0</v>
      </c>
      <c r="P236" s="133">
        <f>O236*H236</f>
        <v>0</v>
      </c>
      <c r="Q236" s="133">
        <v>0</v>
      </c>
      <c r="R236" s="133">
        <f>Q236*H236</f>
        <v>0</v>
      </c>
      <c r="S236" s="133">
        <v>0</v>
      </c>
      <c r="T236" s="134">
        <f>S236*H236</f>
        <v>0</v>
      </c>
      <c r="AR236" s="135" t="s">
        <v>120</v>
      </c>
      <c r="AT236" s="135" t="s">
        <v>116</v>
      </c>
      <c r="AU236" s="135" t="s">
        <v>77</v>
      </c>
      <c r="AY236" s="16" t="s">
        <v>114</v>
      </c>
      <c r="BE236" s="136">
        <f>IF(N236="základní",J236,0)</f>
        <v>0</v>
      </c>
      <c r="BF236" s="136">
        <f>IF(N236="snížená",J236,0)</f>
        <v>0</v>
      </c>
      <c r="BG236" s="136">
        <f>IF(N236="zákl. přenesená",J236,0)</f>
        <v>0</v>
      </c>
      <c r="BH236" s="136">
        <f>IF(N236="sníž. přenesená",J236,0)</f>
        <v>0</v>
      </c>
      <c r="BI236" s="136">
        <f>IF(N236="nulová",J236,0)</f>
        <v>0</v>
      </c>
      <c r="BJ236" s="16" t="s">
        <v>75</v>
      </c>
      <c r="BK236" s="136">
        <f>ROUND(I236*H236,2)</f>
        <v>0</v>
      </c>
      <c r="BL236" s="16" t="s">
        <v>120</v>
      </c>
      <c r="BM236" s="135" t="s">
        <v>312</v>
      </c>
    </row>
    <row r="237" spans="2:65" s="1" customFormat="1" ht="24">
      <c r="B237" s="28"/>
      <c r="D237" s="137" t="s">
        <v>122</v>
      </c>
      <c r="F237" s="138" t="s">
        <v>313</v>
      </c>
      <c r="I237" s="207"/>
      <c r="L237" s="28"/>
      <c r="M237" s="139"/>
      <c r="T237" s="52"/>
      <c r="AT237" s="16" t="s">
        <v>122</v>
      </c>
      <c r="AU237" s="16" t="s">
        <v>77</v>
      </c>
    </row>
    <row r="238" spans="2:65" s="1" customFormat="1" ht="21.75" customHeight="1">
      <c r="B238" s="123"/>
      <c r="C238" s="124" t="s">
        <v>314</v>
      </c>
      <c r="D238" s="124" t="s">
        <v>116</v>
      </c>
      <c r="E238" s="125" t="s">
        <v>315</v>
      </c>
      <c r="F238" s="126" t="s">
        <v>316</v>
      </c>
      <c r="G238" s="127" t="s">
        <v>119</v>
      </c>
      <c r="H238" s="128">
        <v>192</v>
      </c>
      <c r="I238" s="206"/>
      <c r="J238" s="129">
        <f>ROUND(I238*H238,2)</f>
        <v>0</v>
      </c>
      <c r="K238" s="130"/>
      <c r="L238" s="28"/>
      <c r="M238" s="131" t="s">
        <v>1</v>
      </c>
      <c r="N238" s="132" t="s">
        <v>35</v>
      </c>
      <c r="O238" s="133">
        <v>3.3000000000000002E-2</v>
      </c>
      <c r="P238" s="133">
        <f>O238*H238</f>
        <v>6.3360000000000003</v>
      </c>
      <c r="Q238" s="133">
        <v>0</v>
      </c>
      <c r="R238" s="133">
        <f>Q238*H238</f>
        <v>0</v>
      </c>
      <c r="S238" s="133">
        <v>0</v>
      </c>
      <c r="T238" s="134">
        <f>S238*H238</f>
        <v>0</v>
      </c>
      <c r="AR238" s="135" t="s">
        <v>120</v>
      </c>
      <c r="AT238" s="135" t="s">
        <v>116</v>
      </c>
      <c r="AU238" s="135" t="s">
        <v>77</v>
      </c>
      <c r="AY238" s="16" t="s">
        <v>114</v>
      </c>
      <c r="BE238" s="136">
        <f>IF(N238="základní",J238,0)</f>
        <v>0</v>
      </c>
      <c r="BF238" s="136">
        <f>IF(N238="snížená",J238,0)</f>
        <v>0</v>
      </c>
      <c r="BG238" s="136">
        <f>IF(N238="zákl. přenesená",J238,0)</f>
        <v>0</v>
      </c>
      <c r="BH238" s="136">
        <f>IF(N238="sníž. přenesená",J238,0)</f>
        <v>0</v>
      </c>
      <c r="BI238" s="136">
        <f>IF(N238="nulová",J238,0)</f>
        <v>0</v>
      </c>
      <c r="BJ238" s="16" t="s">
        <v>75</v>
      </c>
      <c r="BK238" s="136">
        <f>ROUND(I238*H238,2)</f>
        <v>0</v>
      </c>
      <c r="BL238" s="16" t="s">
        <v>120</v>
      </c>
      <c r="BM238" s="135" t="s">
        <v>317</v>
      </c>
    </row>
    <row r="239" spans="2:65" s="1" customFormat="1" ht="24">
      <c r="B239" s="28"/>
      <c r="D239" s="137" t="s">
        <v>122</v>
      </c>
      <c r="F239" s="138" t="s">
        <v>318</v>
      </c>
      <c r="I239" s="207"/>
      <c r="L239" s="28"/>
      <c r="M239" s="139"/>
      <c r="T239" s="52"/>
      <c r="AT239" s="16" t="s">
        <v>122</v>
      </c>
      <c r="AU239" s="16" t="s">
        <v>77</v>
      </c>
    </row>
    <row r="240" spans="2:65" s="1" customFormat="1" ht="37.75" customHeight="1">
      <c r="B240" s="123"/>
      <c r="C240" s="124" t="s">
        <v>319</v>
      </c>
      <c r="D240" s="124" t="s">
        <v>116</v>
      </c>
      <c r="E240" s="125" t="s">
        <v>320</v>
      </c>
      <c r="F240" s="126" t="s">
        <v>321</v>
      </c>
      <c r="G240" s="127" t="s">
        <v>225</v>
      </c>
      <c r="H240" s="128">
        <v>12</v>
      </c>
      <c r="I240" s="206"/>
      <c r="J240" s="129">
        <f>ROUND(I240*H240,2)</f>
        <v>0</v>
      </c>
      <c r="K240" s="130"/>
      <c r="L240" s="28"/>
      <c r="M240" s="131" t="s">
        <v>1</v>
      </c>
      <c r="N240" s="132" t="s">
        <v>35</v>
      </c>
      <c r="O240" s="133">
        <v>7.1219999999999999</v>
      </c>
      <c r="P240" s="133">
        <f>O240*H240</f>
        <v>85.463999999999999</v>
      </c>
      <c r="Q240" s="133">
        <v>5.262E-2</v>
      </c>
      <c r="R240" s="133">
        <f>Q240*H240</f>
        <v>0.63144</v>
      </c>
      <c r="S240" s="133">
        <v>0</v>
      </c>
      <c r="T240" s="134">
        <f>S240*H240</f>
        <v>0</v>
      </c>
      <c r="AR240" s="135" t="s">
        <v>120</v>
      </c>
      <c r="AT240" s="135" t="s">
        <v>116</v>
      </c>
      <c r="AU240" s="135" t="s">
        <v>77</v>
      </c>
      <c r="AY240" s="16" t="s">
        <v>114</v>
      </c>
      <c r="BE240" s="136">
        <f>IF(N240="základní",J240,0)</f>
        <v>0</v>
      </c>
      <c r="BF240" s="136">
        <f>IF(N240="snížená",J240,0)</f>
        <v>0</v>
      </c>
      <c r="BG240" s="136">
        <f>IF(N240="zákl. přenesená",J240,0)</f>
        <v>0</v>
      </c>
      <c r="BH240" s="136">
        <f>IF(N240="sníž. přenesená",J240,0)</f>
        <v>0</v>
      </c>
      <c r="BI240" s="136">
        <f>IF(N240="nulová",J240,0)</f>
        <v>0</v>
      </c>
      <c r="BJ240" s="16" t="s">
        <v>75</v>
      </c>
      <c r="BK240" s="136">
        <f>ROUND(I240*H240,2)</f>
        <v>0</v>
      </c>
      <c r="BL240" s="16" t="s">
        <v>120</v>
      </c>
      <c r="BM240" s="135" t="s">
        <v>322</v>
      </c>
    </row>
    <row r="241" spans="2:65" s="1" customFormat="1" ht="36">
      <c r="B241" s="28"/>
      <c r="D241" s="137" t="s">
        <v>122</v>
      </c>
      <c r="F241" s="138" t="s">
        <v>323</v>
      </c>
      <c r="I241" s="207"/>
      <c r="L241" s="28"/>
      <c r="M241" s="139"/>
      <c r="T241" s="52"/>
      <c r="AT241" s="16" t="s">
        <v>122</v>
      </c>
      <c r="AU241" s="16" t="s">
        <v>77</v>
      </c>
    </row>
    <row r="242" spans="2:65" s="12" customFormat="1" ht="12">
      <c r="B242" s="140"/>
      <c r="D242" s="137" t="s">
        <v>124</v>
      </c>
      <c r="E242" s="141" t="s">
        <v>1</v>
      </c>
      <c r="F242" s="142" t="s">
        <v>324</v>
      </c>
      <c r="H242" s="143">
        <v>12</v>
      </c>
      <c r="I242" s="208"/>
      <c r="L242" s="140"/>
      <c r="M242" s="144"/>
      <c r="T242" s="145"/>
      <c r="AT242" s="141" t="s">
        <v>124</v>
      </c>
      <c r="AU242" s="141" t="s">
        <v>77</v>
      </c>
      <c r="AV242" s="12" t="s">
        <v>77</v>
      </c>
      <c r="AW242" s="12" t="s">
        <v>27</v>
      </c>
      <c r="AX242" s="12" t="s">
        <v>75</v>
      </c>
      <c r="AY242" s="141" t="s">
        <v>114</v>
      </c>
    </row>
    <row r="243" spans="2:65" s="11" customFormat="1" ht="22.75" customHeight="1">
      <c r="B243" s="112"/>
      <c r="D243" s="113" t="s">
        <v>69</v>
      </c>
      <c r="E243" s="121" t="s">
        <v>325</v>
      </c>
      <c r="F243" s="121" t="s">
        <v>326</v>
      </c>
      <c r="I243" s="212"/>
      <c r="J243" s="122">
        <f>BK243</f>
        <v>0</v>
      </c>
      <c r="L243" s="112"/>
      <c r="M243" s="116"/>
      <c r="P243" s="117">
        <f>SUM(P244:P245)</f>
        <v>340.68268</v>
      </c>
      <c r="R243" s="117">
        <f>SUM(R244:R245)</f>
        <v>0</v>
      </c>
      <c r="T243" s="118">
        <f>SUM(T244:T245)</f>
        <v>0</v>
      </c>
      <c r="AR243" s="113" t="s">
        <v>75</v>
      </c>
      <c r="AT243" s="119" t="s">
        <v>69</v>
      </c>
      <c r="AU243" s="119" t="s">
        <v>75</v>
      </c>
      <c r="AY243" s="113" t="s">
        <v>114</v>
      </c>
      <c r="BK243" s="120">
        <f>SUM(BK244:BK245)</f>
        <v>0</v>
      </c>
    </row>
    <row r="244" spans="2:65" s="1" customFormat="1" ht="24.25" customHeight="1">
      <c r="B244" s="123"/>
      <c r="C244" s="124" t="s">
        <v>327</v>
      </c>
      <c r="D244" s="124" t="s">
        <v>116</v>
      </c>
      <c r="E244" s="125" t="s">
        <v>328</v>
      </c>
      <c r="F244" s="126" t="s">
        <v>329</v>
      </c>
      <c r="G244" s="127" t="s">
        <v>184</v>
      </c>
      <c r="H244" s="128">
        <v>70.828000000000003</v>
      </c>
      <c r="I244" s="206"/>
      <c r="J244" s="129">
        <f>ROUND(I244*H244,2)</f>
        <v>0</v>
      </c>
      <c r="K244" s="130"/>
      <c r="L244" s="28"/>
      <c r="M244" s="131" t="s">
        <v>1</v>
      </c>
      <c r="N244" s="132" t="s">
        <v>35</v>
      </c>
      <c r="O244" s="133">
        <v>4.8099999999999996</v>
      </c>
      <c r="P244" s="133">
        <f>O244*H244</f>
        <v>340.68268</v>
      </c>
      <c r="Q244" s="133">
        <v>0</v>
      </c>
      <c r="R244" s="133">
        <f>Q244*H244</f>
        <v>0</v>
      </c>
      <c r="S244" s="133">
        <v>0</v>
      </c>
      <c r="T244" s="134">
        <f>S244*H244</f>
        <v>0</v>
      </c>
      <c r="AR244" s="135" t="s">
        <v>120</v>
      </c>
      <c r="AT244" s="135" t="s">
        <v>116</v>
      </c>
      <c r="AU244" s="135" t="s">
        <v>77</v>
      </c>
      <c r="AY244" s="16" t="s">
        <v>114</v>
      </c>
      <c r="BE244" s="136">
        <f>IF(N244="základní",J244,0)</f>
        <v>0</v>
      </c>
      <c r="BF244" s="136">
        <f>IF(N244="snížená",J244,0)</f>
        <v>0</v>
      </c>
      <c r="BG244" s="136">
        <f>IF(N244="zákl. přenesená",J244,0)</f>
        <v>0</v>
      </c>
      <c r="BH244" s="136">
        <f>IF(N244="sníž. přenesená",J244,0)</f>
        <v>0</v>
      </c>
      <c r="BI244" s="136">
        <f>IF(N244="nulová",J244,0)</f>
        <v>0</v>
      </c>
      <c r="BJ244" s="16" t="s">
        <v>75</v>
      </c>
      <c r="BK244" s="136">
        <f>ROUND(I244*H244,2)</f>
        <v>0</v>
      </c>
      <c r="BL244" s="16" t="s">
        <v>120</v>
      </c>
      <c r="BM244" s="135" t="s">
        <v>330</v>
      </c>
    </row>
    <row r="245" spans="2:65" s="1" customFormat="1" ht="48">
      <c r="B245" s="28"/>
      <c r="D245" s="137" t="s">
        <v>122</v>
      </c>
      <c r="F245" s="138" t="s">
        <v>331</v>
      </c>
      <c r="I245" s="207"/>
      <c r="L245" s="28"/>
      <c r="M245" s="139"/>
      <c r="T245" s="52"/>
      <c r="AT245" s="16" t="s">
        <v>122</v>
      </c>
      <c r="AU245" s="16" t="s">
        <v>77</v>
      </c>
    </row>
    <row r="246" spans="2:65" s="11" customFormat="1" ht="26" customHeight="1">
      <c r="B246" s="112"/>
      <c r="D246" s="113" t="s">
        <v>69</v>
      </c>
      <c r="E246" s="114" t="s">
        <v>332</v>
      </c>
      <c r="F246" s="114" t="s">
        <v>333</v>
      </c>
      <c r="I246" s="212"/>
      <c r="J246" s="115">
        <f>BK246</f>
        <v>0</v>
      </c>
      <c r="L246" s="112"/>
      <c r="M246" s="116"/>
      <c r="P246" s="117">
        <f>P247+P268+P286</f>
        <v>291.05810000000002</v>
      </c>
      <c r="R246" s="117">
        <f>R247+R268+R286</f>
        <v>0.10255800000000001</v>
      </c>
      <c r="T246" s="118">
        <f>T247+T268+T286</f>
        <v>9.4568399999999997</v>
      </c>
      <c r="AR246" s="113" t="s">
        <v>77</v>
      </c>
      <c r="AT246" s="119" t="s">
        <v>69</v>
      </c>
      <c r="AU246" s="119" t="s">
        <v>70</v>
      </c>
      <c r="AY246" s="113" t="s">
        <v>114</v>
      </c>
      <c r="BK246" s="120">
        <f>BK247+BK268+BK286</f>
        <v>0</v>
      </c>
    </row>
    <row r="247" spans="2:65" s="11" customFormat="1" ht="22.75" customHeight="1">
      <c r="B247" s="112"/>
      <c r="D247" s="113" t="s">
        <v>69</v>
      </c>
      <c r="E247" s="121" t="s">
        <v>334</v>
      </c>
      <c r="F247" s="121" t="s">
        <v>335</v>
      </c>
      <c r="I247" s="212"/>
      <c r="J247" s="122">
        <f>BK247</f>
        <v>0</v>
      </c>
      <c r="L247" s="112"/>
      <c r="M247" s="116"/>
      <c r="P247" s="117">
        <f>SUM(P248:P267)</f>
        <v>24.358000000000001</v>
      </c>
      <c r="R247" s="117">
        <f>SUM(R248:R267)</f>
        <v>0</v>
      </c>
      <c r="T247" s="118">
        <f>SUM(T248:T267)</f>
        <v>0.12528</v>
      </c>
      <c r="AR247" s="113" t="s">
        <v>77</v>
      </c>
      <c r="AT247" s="119" t="s">
        <v>69</v>
      </c>
      <c r="AU247" s="119" t="s">
        <v>75</v>
      </c>
      <c r="AY247" s="113" t="s">
        <v>114</v>
      </c>
      <c r="BK247" s="120">
        <f>SUM(BK248:BK267)</f>
        <v>0</v>
      </c>
    </row>
    <row r="248" spans="2:65" s="1" customFormat="1" ht="16.5" customHeight="1">
      <c r="B248" s="123"/>
      <c r="C248" s="124" t="s">
        <v>336</v>
      </c>
      <c r="D248" s="124" t="s">
        <v>116</v>
      </c>
      <c r="E248" s="125" t="s">
        <v>337</v>
      </c>
      <c r="F248" s="126" t="s">
        <v>338</v>
      </c>
      <c r="G248" s="127" t="s">
        <v>225</v>
      </c>
      <c r="H248" s="128">
        <v>30</v>
      </c>
      <c r="I248" s="206"/>
      <c r="J248" s="129">
        <f>ROUND(I248*H248,2)</f>
        <v>0</v>
      </c>
      <c r="K248" s="130"/>
      <c r="L248" s="28"/>
      <c r="M248" s="131" t="s">
        <v>1</v>
      </c>
      <c r="N248" s="132" t="s">
        <v>35</v>
      </c>
      <c r="O248" s="133">
        <v>0.246</v>
      </c>
      <c r="P248" s="133">
        <f>O248*H248</f>
        <v>7.38</v>
      </c>
      <c r="Q248" s="133">
        <v>0</v>
      </c>
      <c r="R248" s="133">
        <f>Q248*H248</f>
        <v>0</v>
      </c>
      <c r="S248" s="133">
        <v>2.5999999999999999E-3</v>
      </c>
      <c r="T248" s="134">
        <f>S248*H248</f>
        <v>7.8E-2</v>
      </c>
      <c r="AR248" s="135" t="s">
        <v>211</v>
      </c>
      <c r="AT248" s="135" t="s">
        <v>116</v>
      </c>
      <c r="AU248" s="135" t="s">
        <v>77</v>
      </c>
      <c r="AY248" s="16" t="s">
        <v>114</v>
      </c>
      <c r="BE248" s="136">
        <f>IF(N248="základní",J248,0)</f>
        <v>0</v>
      </c>
      <c r="BF248" s="136">
        <f>IF(N248="snížená",J248,0)</f>
        <v>0</v>
      </c>
      <c r="BG248" s="136">
        <f>IF(N248="zákl. přenesená",J248,0)</f>
        <v>0</v>
      </c>
      <c r="BH248" s="136">
        <f>IF(N248="sníž. přenesená",J248,0)</f>
        <v>0</v>
      </c>
      <c r="BI248" s="136">
        <f>IF(N248="nulová",J248,0)</f>
        <v>0</v>
      </c>
      <c r="BJ248" s="16" t="s">
        <v>75</v>
      </c>
      <c r="BK248" s="136">
        <f>ROUND(I248*H248,2)</f>
        <v>0</v>
      </c>
      <c r="BL248" s="16" t="s">
        <v>211</v>
      </c>
      <c r="BM248" s="135" t="s">
        <v>339</v>
      </c>
    </row>
    <row r="249" spans="2:65" s="1" customFormat="1" ht="24">
      <c r="B249" s="28"/>
      <c r="D249" s="137" t="s">
        <v>122</v>
      </c>
      <c r="F249" s="138" t="s">
        <v>340</v>
      </c>
      <c r="I249" s="207"/>
      <c r="L249" s="28"/>
      <c r="M249" s="139"/>
      <c r="T249" s="52"/>
      <c r="AT249" s="16" t="s">
        <v>122</v>
      </c>
      <c r="AU249" s="16" t="s">
        <v>77</v>
      </c>
    </row>
    <row r="250" spans="2:65" s="12" customFormat="1" ht="12">
      <c r="B250" s="140"/>
      <c r="D250" s="137" t="s">
        <v>124</v>
      </c>
      <c r="E250" s="141" t="s">
        <v>1</v>
      </c>
      <c r="F250" s="142" t="s">
        <v>341</v>
      </c>
      <c r="H250" s="143">
        <v>30</v>
      </c>
      <c r="I250" s="208"/>
      <c r="L250" s="140"/>
      <c r="M250" s="144"/>
      <c r="T250" s="145"/>
      <c r="AT250" s="141" t="s">
        <v>124</v>
      </c>
      <c r="AU250" s="141" t="s">
        <v>77</v>
      </c>
      <c r="AV250" s="12" t="s">
        <v>77</v>
      </c>
      <c r="AW250" s="12" t="s">
        <v>27</v>
      </c>
      <c r="AX250" s="12" t="s">
        <v>75</v>
      </c>
      <c r="AY250" s="141" t="s">
        <v>114</v>
      </c>
    </row>
    <row r="251" spans="2:65" s="1" customFormat="1" ht="16.5" customHeight="1">
      <c r="B251" s="123"/>
      <c r="C251" s="124" t="s">
        <v>342</v>
      </c>
      <c r="D251" s="124" t="s">
        <v>116</v>
      </c>
      <c r="E251" s="125" t="s">
        <v>343</v>
      </c>
      <c r="F251" s="126" t="s">
        <v>344</v>
      </c>
      <c r="G251" s="127" t="s">
        <v>225</v>
      </c>
      <c r="H251" s="128">
        <v>12</v>
      </c>
      <c r="I251" s="206"/>
      <c r="J251" s="129">
        <f>ROUND(I251*H251,2)</f>
        <v>0</v>
      </c>
      <c r="K251" s="130"/>
      <c r="L251" s="28"/>
      <c r="M251" s="131" t="s">
        <v>1</v>
      </c>
      <c r="N251" s="132" t="s">
        <v>35</v>
      </c>
      <c r="O251" s="133">
        <v>0.313</v>
      </c>
      <c r="P251" s="133">
        <f>O251*H251</f>
        <v>3.7560000000000002</v>
      </c>
      <c r="Q251" s="133">
        <v>0</v>
      </c>
      <c r="R251" s="133">
        <f>Q251*H251</f>
        <v>0</v>
      </c>
      <c r="S251" s="133">
        <v>3.9399999999999999E-3</v>
      </c>
      <c r="T251" s="134">
        <f>S251*H251</f>
        <v>4.7280000000000003E-2</v>
      </c>
      <c r="AR251" s="135" t="s">
        <v>211</v>
      </c>
      <c r="AT251" s="135" t="s">
        <v>116</v>
      </c>
      <c r="AU251" s="135" t="s">
        <v>77</v>
      </c>
      <c r="AY251" s="16" t="s">
        <v>114</v>
      </c>
      <c r="BE251" s="136">
        <f>IF(N251="základní",J251,0)</f>
        <v>0</v>
      </c>
      <c r="BF251" s="136">
        <f>IF(N251="snížená",J251,0)</f>
        <v>0</v>
      </c>
      <c r="BG251" s="136">
        <f>IF(N251="zákl. přenesená",J251,0)</f>
        <v>0</v>
      </c>
      <c r="BH251" s="136">
        <f>IF(N251="sníž. přenesená",J251,0)</f>
        <v>0</v>
      </c>
      <c r="BI251" s="136">
        <f>IF(N251="nulová",J251,0)</f>
        <v>0</v>
      </c>
      <c r="BJ251" s="16" t="s">
        <v>75</v>
      </c>
      <c r="BK251" s="136">
        <f>ROUND(I251*H251,2)</f>
        <v>0</v>
      </c>
      <c r="BL251" s="16" t="s">
        <v>211</v>
      </c>
      <c r="BM251" s="135" t="s">
        <v>345</v>
      </c>
    </row>
    <row r="252" spans="2:65" s="1" customFormat="1" ht="24">
      <c r="B252" s="28"/>
      <c r="D252" s="137" t="s">
        <v>122</v>
      </c>
      <c r="F252" s="138" t="s">
        <v>346</v>
      </c>
      <c r="I252" s="207"/>
      <c r="L252" s="28"/>
      <c r="M252" s="139"/>
      <c r="T252" s="52"/>
      <c r="AT252" s="16" t="s">
        <v>122</v>
      </c>
      <c r="AU252" s="16" t="s">
        <v>77</v>
      </c>
    </row>
    <row r="253" spans="2:65" s="12" customFormat="1" ht="12">
      <c r="B253" s="140"/>
      <c r="D253" s="137" t="s">
        <v>124</v>
      </c>
      <c r="E253" s="141" t="s">
        <v>1</v>
      </c>
      <c r="F253" s="142" t="s">
        <v>347</v>
      </c>
      <c r="H253" s="143">
        <v>12</v>
      </c>
      <c r="I253" s="208"/>
      <c r="L253" s="140"/>
      <c r="M253" s="144"/>
      <c r="T253" s="145"/>
      <c r="AT253" s="141" t="s">
        <v>124</v>
      </c>
      <c r="AU253" s="141" t="s">
        <v>77</v>
      </c>
      <c r="AV253" s="12" t="s">
        <v>77</v>
      </c>
      <c r="AW253" s="12" t="s">
        <v>27</v>
      </c>
      <c r="AX253" s="12" t="s">
        <v>75</v>
      </c>
      <c r="AY253" s="141" t="s">
        <v>114</v>
      </c>
    </row>
    <row r="254" spans="2:65" s="1" customFormat="1" ht="16.5" customHeight="1">
      <c r="B254" s="123"/>
      <c r="C254" s="124" t="s">
        <v>348</v>
      </c>
      <c r="D254" s="124" t="s">
        <v>116</v>
      </c>
      <c r="E254" s="125" t="s">
        <v>349</v>
      </c>
      <c r="F254" s="126" t="s">
        <v>350</v>
      </c>
      <c r="G254" s="127" t="s">
        <v>225</v>
      </c>
      <c r="H254" s="128">
        <v>30</v>
      </c>
      <c r="I254" s="206"/>
      <c r="J254" s="129">
        <f>ROUND(I254*H254,2)</f>
        <v>0</v>
      </c>
      <c r="K254" s="130"/>
      <c r="L254" s="28"/>
      <c r="M254" s="131" t="s">
        <v>1</v>
      </c>
      <c r="N254" s="132" t="s">
        <v>35</v>
      </c>
      <c r="O254" s="133">
        <v>0.245</v>
      </c>
      <c r="P254" s="133">
        <f>O254*H254</f>
        <v>7.35</v>
      </c>
      <c r="Q254" s="133">
        <v>0</v>
      </c>
      <c r="R254" s="133">
        <f>Q254*H254</f>
        <v>0</v>
      </c>
      <c r="S254" s="133">
        <v>0</v>
      </c>
      <c r="T254" s="134">
        <f>S254*H254</f>
        <v>0</v>
      </c>
      <c r="AR254" s="135" t="s">
        <v>211</v>
      </c>
      <c r="AT254" s="135" t="s">
        <v>116</v>
      </c>
      <c r="AU254" s="135" t="s">
        <v>77</v>
      </c>
      <c r="AY254" s="16" t="s">
        <v>114</v>
      </c>
      <c r="BE254" s="136">
        <f>IF(N254="základní",J254,0)</f>
        <v>0</v>
      </c>
      <c r="BF254" s="136">
        <f>IF(N254="snížená",J254,0)</f>
        <v>0</v>
      </c>
      <c r="BG254" s="136">
        <f>IF(N254="zákl. přenesená",J254,0)</f>
        <v>0</v>
      </c>
      <c r="BH254" s="136">
        <f>IF(N254="sníž. přenesená",J254,0)</f>
        <v>0</v>
      </c>
      <c r="BI254" s="136">
        <f>IF(N254="nulová",J254,0)</f>
        <v>0</v>
      </c>
      <c r="BJ254" s="16" t="s">
        <v>75</v>
      </c>
      <c r="BK254" s="136">
        <f>ROUND(I254*H254,2)</f>
        <v>0</v>
      </c>
      <c r="BL254" s="16" t="s">
        <v>211</v>
      </c>
      <c r="BM254" s="135" t="s">
        <v>351</v>
      </c>
    </row>
    <row r="255" spans="2:65" s="1" customFormat="1" ht="12">
      <c r="B255" s="28"/>
      <c r="D255" s="137" t="s">
        <v>122</v>
      </c>
      <c r="F255" s="138" t="s">
        <v>352</v>
      </c>
      <c r="I255" s="207"/>
      <c r="L255" s="28"/>
      <c r="M255" s="139"/>
      <c r="T255" s="52"/>
      <c r="AT255" s="16" t="s">
        <v>122</v>
      </c>
      <c r="AU255" s="16" t="s">
        <v>77</v>
      </c>
    </row>
    <row r="256" spans="2:65" s="1" customFormat="1" ht="16.5" customHeight="1">
      <c r="B256" s="123"/>
      <c r="C256" s="124" t="s">
        <v>353</v>
      </c>
      <c r="D256" s="124" t="s">
        <v>116</v>
      </c>
      <c r="E256" s="125" t="s">
        <v>354</v>
      </c>
      <c r="F256" s="126" t="s">
        <v>355</v>
      </c>
      <c r="G256" s="127" t="s">
        <v>356</v>
      </c>
      <c r="H256" s="128">
        <v>4</v>
      </c>
      <c r="I256" s="206"/>
      <c r="J256" s="129">
        <f>ROUND(I256*H256,2)</f>
        <v>0</v>
      </c>
      <c r="K256" s="130"/>
      <c r="L256" s="28"/>
      <c r="M256" s="131" t="s">
        <v>1</v>
      </c>
      <c r="N256" s="132" t="s">
        <v>35</v>
      </c>
      <c r="O256" s="133">
        <v>0.15</v>
      </c>
      <c r="P256" s="133">
        <f>O256*H256</f>
        <v>0.6</v>
      </c>
      <c r="Q256" s="133">
        <v>0</v>
      </c>
      <c r="R256" s="133">
        <f>Q256*H256</f>
        <v>0</v>
      </c>
      <c r="S256" s="133">
        <v>0</v>
      </c>
      <c r="T256" s="134">
        <f>S256*H256</f>
        <v>0</v>
      </c>
      <c r="AR256" s="135" t="s">
        <v>211</v>
      </c>
      <c r="AT256" s="135" t="s">
        <v>116</v>
      </c>
      <c r="AU256" s="135" t="s">
        <v>77</v>
      </c>
      <c r="AY256" s="16" t="s">
        <v>114</v>
      </c>
      <c r="BE256" s="136">
        <f>IF(N256="základní",J256,0)</f>
        <v>0</v>
      </c>
      <c r="BF256" s="136">
        <f>IF(N256="snížená",J256,0)</f>
        <v>0</v>
      </c>
      <c r="BG256" s="136">
        <f>IF(N256="zákl. přenesená",J256,0)</f>
        <v>0</v>
      </c>
      <c r="BH256" s="136">
        <f>IF(N256="sníž. přenesená",J256,0)</f>
        <v>0</v>
      </c>
      <c r="BI256" s="136">
        <f>IF(N256="nulová",J256,0)</f>
        <v>0</v>
      </c>
      <c r="BJ256" s="16" t="s">
        <v>75</v>
      </c>
      <c r="BK256" s="136">
        <f>ROUND(I256*H256,2)</f>
        <v>0</v>
      </c>
      <c r="BL256" s="16" t="s">
        <v>211</v>
      </c>
      <c r="BM256" s="135" t="s">
        <v>357</v>
      </c>
    </row>
    <row r="257" spans="2:65" s="1" customFormat="1" ht="12">
      <c r="B257" s="28"/>
      <c r="D257" s="137" t="s">
        <v>122</v>
      </c>
      <c r="F257" s="138" t="s">
        <v>358</v>
      </c>
      <c r="I257" s="207"/>
      <c r="L257" s="28"/>
      <c r="M257" s="139"/>
      <c r="T257" s="52"/>
      <c r="AT257" s="16" t="s">
        <v>122</v>
      </c>
      <c r="AU257" s="16" t="s">
        <v>77</v>
      </c>
    </row>
    <row r="258" spans="2:65" s="1" customFormat="1" ht="16.5" customHeight="1">
      <c r="B258" s="123"/>
      <c r="C258" s="124" t="s">
        <v>359</v>
      </c>
      <c r="D258" s="124" t="s">
        <v>116</v>
      </c>
      <c r="E258" s="125" t="s">
        <v>360</v>
      </c>
      <c r="F258" s="126" t="s">
        <v>361</v>
      </c>
      <c r="G258" s="127" t="s">
        <v>356</v>
      </c>
      <c r="H258" s="128">
        <v>30</v>
      </c>
      <c r="I258" s="206"/>
      <c r="J258" s="129">
        <f>ROUND(I258*H258,2)</f>
        <v>0</v>
      </c>
      <c r="K258" s="130"/>
      <c r="L258" s="28"/>
      <c r="M258" s="131" t="s">
        <v>1</v>
      </c>
      <c r="N258" s="132" t="s">
        <v>35</v>
      </c>
      <c r="O258" s="133">
        <v>5.7000000000000002E-2</v>
      </c>
      <c r="P258" s="133">
        <f>O258*H258</f>
        <v>1.71</v>
      </c>
      <c r="Q258" s="133">
        <v>0</v>
      </c>
      <c r="R258" s="133">
        <f>Q258*H258</f>
        <v>0</v>
      </c>
      <c r="S258" s="133">
        <v>0</v>
      </c>
      <c r="T258" s="134">
        <f>S258*H258</f>
        <v>0</v>
      </c>
      <c r="AR258" s="135" t="s">
        <v>211</v>
      </c>
      <c r="AT258" s="135" t="s">
        <v>116</v>
      </c>
      <c r="AU258" s="135" t="s">
        <v>77</v>
      </c>
      <c r="AY258" s="16" t="s">
        <v>114</v>
      </c>
      <c r="BE258" s="136">
        <f>IF(N258="základní",J258,0)</f>
        <v>0</v>
      </c>
      <c r="BF258" s="136">
        <f>IF(N258="snížená",J258,0)</f>
        <v>0</v>
      </c>
      <c r="BG258" s="136">
        <f>IF(N258="zákl. přenesená",J258,0)</f>
        <v>0</v>
      </c>
      <c r="BH258" s="136">
        <f>IF(N258="sníž. přenesená",J258,0)</f>
        <v>0</v>
      </c>
      <c r="BI258" s="136">
        <f>IF(N258="nulová",J258,0)</f>
        <v>0</v>
      </c>
      <c r="BJ258" s="16" t="s">
        <v>75</v>
      </c>
      <c r="BK258" s="136">
        <f>ROUND(I258*H258,2)</f>
        <v>0</v>
      </c>
      <c r="BL258" s="16" t="s">
        <v>211</v>
      </c>
      <c r="BM258" s="135" t="s">
        <v>362</v>
      </c>
    </row>
    <row r="259" spans="2:65" s="1" customFormat="1" ht="12">
      <c r="B259" s="28"/>
      <c r="D259" s="137" t="s">
        <v>122</v>
      </c>
      <c r="F259" s="138" t="s">
        <v>363</v>
      </c>
      <c r="I259" s="207"/>
      <c r="L259" s="28"/>
      <c r="M259" s="139"/>
      <c r="T259" s="52"/>
      <c r="AT259" s="16" t="s">
        <v>122</v>
      </c>
      <c r="AU259" s="16" t="s">
        <v>77</v>
      </c>
    </row>
    <row r="260" spans="2:65" s="1" customFormat="1" ht="16.5" customHeight="1">
      <c r="B260" s="123"/>
      <c r="C260" s="124" t="s">
        <v>364</v>
      </c>
      <c r="D260" s="124" t="s">
        <v>116</v>
      </c>
      <c r="E260" s="125" t="s">
        <v>365</v>
      </c>
      <c r="F260" s="126" t="s">
        <v>366</v>
      </c>
      <c r="G260" s="127" t="s">
        <v>356</v>
      </c>
      <c r="H260" s="128">
        <v>4</v>
      </c>
      <c r="I260" s="206"/>
      <c r="J260" s="129">
        <f>ROUND(I260*H260,2)</f>
        <v>0</v>
      </c>
      <c r="K260" s="130"/>
      <c r="L260" s="28"/>
      <c r="M260" s="131" t="s">
        <v>1</v>
      </c>
      <c r="N260" s="132" t="s">
        <v>35</v>
      </c>
      <c r="O260" s="133">
        <v>0.16800000000000001</v>
      </c>
      <c r="P260" s="133">
        <f>O260*H260</f>
        <v>0.67200000000000004</v>
      </c>
      <c r="Q260" s="133">
        <v>0</v>
      </c>
      <c r="R260" s="133">
        <f>Q260*H260</f>
        <v>0</v>
      </c>
      <c r="S260" s="133">
        <v>0</v>
      </c>
      <c r="T260" s="134">
        <f>S260*H260</f>
        <v>0</v>
      </c>
      <c r="AR260" s="135" t="s">
        <v>211</v>
      </c>
      <c r="AT260" s="135" t="s">
        <v>116</v>
      </c>
      <c r="AU260" s="135" t="s">
        <v>77</v>
      </c>
      <c r="AY260" s="16" t="s">
        <v>114</v>
      </c>
      <c r="BE260" s="136">
        <f>IF(N260="základní",J260,0)</f>
        <v>0</v>
      </c>
      <c r="BF260" s="136">
        <f>IF(N260="snížená",J260,0)</f>
        <v>0</v>
      </c>
      <c r="BG260" s="136">
        <f>IF(N260="zákl. přenesená",J260,0)</f>
        <v>0</v>
      </c>
      <c r="BH260" s="136">
        <f>IF(N260="sníž. přenesená",J260,0)</f>
        <v>0</v>
      </c>
      <c r="BI260" s="136">
        <f>IF(N260="nulová",J260,0)</f>
        <v>0</v>
      </c>
      <c r="BJ260" s="16" t="s">
        <v>75</v>
      </c>
      <c r="BK260" s="136">
        <f>ROUND(I260*H260,2)</f>
        <v>0</v>
      </c>
      <c r="BL260" s="16" t="s">
        <v>211</v>
      </c>
      <c r="BM260" s="135" t="s">
        <v>367</v>
      </c>
    </row>
    <row r="261" spans="2:65" s="1" customFormat="1" ht="12">
      <c r="B261" s="28"/>
      <c r="D261" s="137" t="s">
        <v>122</v>
      </c>
      <c r="F261" s="138" t="s">
        <v>368</v>
      </c>
      <c r="I261" s="207"/>
      <c r="L261" s="28"/>
      <c r="M261" s="139"/>
      <c r="T261" s="52"/>
      <c r="AT261" s="16" t="s">
        <v>122</v>
      </c>
      <c r="AU261" s="16" t="s">
        <v>77</v>
      </c>
    </row>
    <row r="262" spans="2:65" s="1" customFormat="1" ht="24.25" customHeight="1">
      <c r="B262" s="123"/>
      <c r="C262" s="124" t="s">
        <v>369</v>
      </c>
      <c r="D262" s="124" t="s">
        <v>116</v>
      </c>
      <c r="E262" s="125" t="s">
        <v>370</v>
      </c>
      <c r="F262" s="126" t="s">
        <v>371</v>
      </c>
      <c r="G262" s="127" t="s">
        <v>356</v>
      </c>
      <c r="H262" s="128">
        <v>4</v>
      </c>
      <c r="I262" s="206"/>
      <c r="J262" s="129">
        <f>ROUND(I262*H262,2)</f>
        <v>0</v>
      </c>
      <c r="K262" s="130"/>
      <c r="L262" s="28"/>
      <c r="M262" s="131" t="s">
        <v>1</v>
      </c>
      <c r="N262" s="132" t="s">
        <v>35</v>
      </c>
      <c r="O262" s="133">
        <v>0.4</v>
      </c>
      <c r="P262" s="133">
        <f>O262*H262</f>
        <v>1.6</v>
      </c>
      <c r="Q262" s="133">
        <v>0</v>
      </c>
      <c r="R262" s="133">
        <f>Q262*H262</f>
        <v>0</v>
      </c>
      <c r="S262" s="133">
        <v>0</v>
      </c>
      <c r="T262" s="134">
        <f>S262*H262</f>
        <v>0</v>
      </c>
      <c r="AR262" s="135" t="s">
        <v>211</v>
      </c>
      <c r="AT262" s="135" t="s">
        <v>116</v>
      </c>
      <c r="AU262" s="135" t="s">
        <v>77</v>
      </c>
      <c r="AY262" s="16" t="s">
        <v>114</v>
      </c>
      <c r="BE262" s="136">
        <f>IF(N262="základní",J262,0)</f>
        <v>0</v>
      </c>
      <c r="BF262" s="136">
        <f>IF(N262="snížená",J262,0)</f>
        <v>0</v>
      </c>
      <c r="BG262" s="136">
        <f>IF(N262="zákl. přenesená",J262,0)</f>
        <v>0</v>
      </c>
      <c r="BH262" s="136">
        <f>IF(N262="sníž. přenesená",J262,0)</f>
        <v>0</v>
      </c>
      <c r="BI262" s="136">
        <f>IF(N262="nulová",J262,0)</f>
        <v>0</v>
      </c>
      <c r="BJ262" s="16" t="s">
        <v>75</v>
      </c>
      <c r="BK262" s="136">
        <f>ROUND(I262*H262,2)</f>
        <v>0</v>
      </c>
      <c r="BL262" s="16" t="s">
        <v>211</v>
      </c>
      <c r="BM262" s="135" t="s">
        <v>372</v>
      </c>
    </row>
    <row r="263" spans="2:65" s="1" customFormat="1" ht="12">
      <c r="B263" s="28"/>
      <c r="D263" s="137" t="s">
        <v>122</v>
      </c>
      <c r="F263" s="138" t="s">
        <v>373</v>
      </c>
      <c r="I263" s="207"/>
      <c r="L263" s="28"/>
      <c r="M263" s="139"/>
      <c r="T263" s="52"/>
      <c r="AT263" s="16" t="s">
        <v>122</v>
      </c>
      <c r="AU263" s="16" t="s">
        <v>77</v>
      </c>
    </row>
    <row r="264" spans="2:65" s="1" customFormat="1" ht="16.5" customHeight="1">
      <c r="B264" s="123"/>
      <c r="C264" s="124" t="s">
        <v>374</v>
      </c>
      <c r="D264" s="124" t="s">
        <v>116</v>
      </c>
      <c r="E264" s="125" t="s">
        <v>375</v>
      </c>
      <c r="F264" s="126" t="s">
        <v>376</v>
      </c>
      <c r="G264" s="127" t="s">
        <v>225</v>
      </c>
      <c r="H264" s="128">
        <v>6</v>
      </c>
      <c r="I264" s="206"/>
      <c r="J264" s="129">
        <f>ROUND(I264*H264,2)</f>
        <v>0</v>
      </c>
      <c r="K264" s="130"/>
      <c r="L264" s="28"/>
      <c r="M264" s="131" t="s">
        <v>1</v>
      </c>
      <c r="N264" s="132" t="s">
        <v>35</v>
      </c>
      <c r="O264" s="133">
        <v>0.215</v>
      </c>
      <c r="P264" s="133">
        <f>O264*H264</f>
        <v>1.29</v>
      </c>
      <c r="Q264" s="133">
        <v>0</v>
      </c>
      <c r="R264" s="133">
        <f>Q264*H264</f>
        <v>0</v>
      </c>
      <c r="S264" s="133">
        <v>0</v>
      </c>
      <c r="T264" s="134">
        <f>S264*H264</f>
        <v>0</v>
      </c>
      <c r="AR264" s="135" t="s">
        <v>211</v>
      </c>
      <c r="AT264" s="135" t="s">
        <v>116</v>
      </c>
      <c r="AU264" s="135" t="s">
        <v>77</v>
      </c>
      <c r="AY264" s="16" t="s">
        <v>114</v>
      </c>
      <c r="BE264" s="136">
        <f>IF(N264="základní",J264,0)</f>
        <v>0</v>
      </c>
      <c r="BF264" s="136">
        <f>IF(N264="snížená",J264,0)</f>
        <v>0</v>
      </c>
      <c r="BG264" s="136">
        <f>IF(N264="zákl. přenesená",J264,0)</f>
        <v>0</v>
      </c>
      <c r="BH264" s="136">
        <f>IF(N264="sníž. přenesená",J264,0)</f>
        <v>0</v>
      </c>
      <c r="BI264" s="136">
        <f>IF(N264="nulová",J264,0)</f>
        <v>0</v>
      </c>
      <c r="BJ264" s="16" t="s">
        <v>75</v>
      </c>
      <c r="BK264" s="136">
        <f>ROUND(I264*H264,2)</f>
        <v>0</v>
      </c>
      <c r="BL264" s="16" t="s">
        <v>211</v>
      </c>
      <c r="BM264" s="135" t="s">
        <v>377</v>
      </c>
    </row>
    <row r="265" spans="2:65" s="1" customFormat="1" ht="12">
      <c r="B265" s="28"/>
      <c r="D265" s="137" t="s">
        <v>122</v>
      </c>
      <c r="F265" s="138" t="s">
        <v>378</v>
      </c>
      <c r="I265" s="207"/>
      <c r="L265" s="28"/>
      <c r="M265" s="139"/>
      <c r="T265" s="52"/>
      <c r="AT265" s="16" t="s">
        <v>122</v>
      </c>
      <c r="AU265" s="16" t="s">
        <v>77</v>
      </c>
    </row>
    <row r="266" spans="2:65" s="13" customFormat="1" ht="12">
      <c r="B266" s="146"/>
      <c r="D266" s="137" t="s">
        <v>124</v>
      </c>
      <c r="E266" s="147" t="s">
        <v>1</v>
      </c>
      <c r="F266" s="148" t="s">
        <v>379</v>
      </c>
      <c r="H266" s="147" t="s">
        <v>1</v>
      </c>
      <c r="I266" s="209"/>
      <c r="L266" s="146"/>
      <c r="M266" s="149"/>
      <c r="T266" s="150"/>
      <c r="AT266" s="147" t="s">
        <v>124</v>
      </c>
      <c r="AU266" s="147" t="s">
        <v>77</v>
      </c>
      <c r="AV266" s="13" t="s">
        <v>75</v>
      </c>
      <c r="AW266" s="13" t="s">
        <v>27</v>
      </c>
      <c r="AX266" s="13" t="s">
        <v>70</v>
      </c>
      <c r="AY266" s="147" t="s">
        <v>114</v>
      </c>
    </row>
    <row r="267" spans="2:65" s="12" customFormat="1" ht="12">
      <c r="B267" s="140"/>
      <c r="D267" s="137" t="s">
        <v>124</v>
      </c>
      <c r="E267" s="141" t="s">
        <v>1</v>
      </c>
      <c r="F267" s="142" t="s">
        <v>152</v>
      </c>
      <c r="H267" s="143">
        <v>6</v>
      </c>
      <c r="I267" s="208"/>
      <c r="L267" s="140"/>
      <c r="M267" s="144"/>
      <c r="T267" s="145"/>
      <c r="AT267" s="141" t="s">
        <v>124</v>
      </c>
      <c r="AU267" s="141" t="s">
        <v>77</v>
      </c>
      <c r="AV267" s="12" t="s">
        <v>77</v>
      </c>
      <c r="AW267" s="12" t="s">
        <v>27</v>
      </c>
      <c r="AX267" s="12" t="s">
        <v>75</v>
      </c>
      <c r="AY267" s="141" t="s">
        <v>114</v>
      </c>
    </row>
    <row r="268" spans="2:65" s="11" customFormat="1" ht="22.75" customHeight="1">
      <c r="B268" s="112"/>
      <c r="D268" s="113" t="s">
        <v>69</v>
      </c>
      <c r="E268" s="121" t="s">
        <v>380</v>
      </c>
      <c r="F268" s="121" t="s">
        <v>381</v>
      </c>
      <c r="I268" s="212"/>
      <c r="J268" s="122">
        <f>BK268</f>
        <v>0</v>
      </c>
      <c r="L268" s="112"/>
      <c r="M268" s="116"/>
      <c r="P268" s="117">
        <f>SUM(P269:P285)</f>
        <v>229.64710000000002</v>
      </c>
      <c r="R268" s="117">
        <f>SUM(R269:R285)</f>
        <v>1.1280000000000001E-3</v>
      </c>
      <c r="T268" s="118">
        <f>SUM(T269:T285)</f>
        <v>9.3315599999999996</v>
      </c>
      <c r="AR268" s="113" t="s">
        <v>77</v>
      </c>
      <c r="AT268" s="119" t="s">
        <v>69</v>
      </c>
      <c r="AU268" s="119" t="s">
        <v>75</v>
      </c>
      <c r="AY268" s="113" t="s">
        <v>114</v>
      </c>
      <c r="BK268" s="120">
        <f>SUM(BK269:BK285)</f>
        <v>0</v>
      </c>
    </row>
    <row r="269" spans="2:65" s="1" customFormat="1" ht="24.25" customHeight="1">
      <c r="B269" s="123"/>
      <c r="C269" s="124" t="s">
        <v>382</v>
      </c>
      <c r="D269" s="124" t="s">
        <v>116</v>
      </c>
      <c r="E269" s="125" t="s">
        <v>383</v>
      </c>
      <c r="F269" s="126" t="s">
        <v>384</v>
      </c>
      <c r="G269" s="127" t="s">
        <v>119</v>
      </c>
      <c r="H269" s="128">
        <v>207</v>
      </c>
      <c r="I269" s="206"/>
      <c r="J269" s="129">
        <f>ROUND(I269*H269,2)</f>
        <v>0</v>
      </c>
      <c r="K269" s="130"/>
      <c r="L269" s="28"/>
      <c r="M269" s="131" t="s">
        <v>1</v>
      </c>
      <c r="N269" s="132" t="s">
        <v>35</v>
      </c>
      <c r="O269" s="133">
        <v>0.45400000000000001</v>
      </c>
      <c r="P269" s="133">
        <f>O269*H269</f>
        <v>93.978000000000009</v>
      </c>
      <c r="Q269" s="133">
        <v>0</v>
      </c>
      <c r="R269" s="133">
        <f>Q269*H269</f>
        <v>0</v>
      </c>
      <c r="S269" s="133">
        <v>0</v>
      </c>
      <c r="T269" s="134">
        <f>S269*H269</f>
        <v>0</v>
      </c>
      <c r="AR269" s="135" t="s">
        <v>211</v>
      </c>
      <c r="AT269" s="135" t="s">
        <v>116</v>
      </c>
      <c r="AU269" s="135" t="s">
        <v>77</v>
      </c>
      <c r="AY269" s="16" t="s">
        <v>114</v>
      </c>
      <c r="BE269" s="136">
        <f>IF(N269="základní",J269,0)</f>
        <v>0</v>
      </c>
      <c r="BF269" s="136">
        <f>IF(N269="snížená",J269,0)</f>
        <v>0</v>
      </c>
      <c r="BG269" s="136">
        <f>IF(N269="zákl. přenesená",J269,0)</f>
        <v>0</v>
      </c>
      <c r="BH269" s="136">
        <f>IF(N269="sníž. přenesená",J269,0)</f>
        <v>0</v>
      </c>
      <c r="BI269" s="136">
        <f>IF(N269="nulová",J269,0)</f>
        <v>0</v>
      </c>
      <c r="BJ269" s="16" t="s">
        <v>75</v>
      </c>
      <c r="BK269" s="136">
        <f>ROUND(I269*H269,2)</f>
        <v>0</v>
      </c>
      <c r="BL269" s="16" t="s">
        <v>211</v>
      </c>
      <c r="BM269" s="135" t="s">
        <v>385</v>
      </c>
    </row>
    <row r="270" spans="2:65" s="1" customFormat="1" ht="24">
      <c r="B270" s="28"/>
      <c r="D270" s="137" t="s">
        <v>122</v>
      </c>
      <c r="F270" s="138" t="s">
        <v>386</v>
      </c>
      <c r="I270" s="207"/>
      <c r="L270" s="28"/>
      <c r="M270" s="139"/>
      <c r="T270" s="52"/>
      <c r="AT270" s="16" t="s">
        <v>122</v>
      </c>
      <c r="AU270" s="16" t="s">
        <v>77</v>
      </c>
    </row>
    <row r="271" spans="2:65" s="1" customFormat="1" ht="24">
      <c r="B271" s="28"/>
      <c r="D271" s="137" t="s">
        <v>157</v>
      </c>
      <c r="F271" s="157" t="s">
        <v>387</v>
      </c>
      <c r="I271" s="207"/>
      <c r="L271" s="28"/>
      <c r="M271" s="139"/>
      <c r="T271" s="52"/>
      <c r="AT271" s="16" t="s">
        <v>157</v>
      </c>
      <c r="AU271" s="16" t="s">
        <v>77</v>
      </c>
    </row>
    <row r="272" spans="2:65" s="12" customFormat="1" ht="12">
      <c r="B272" s="140"/>
      <c r="D272" s="137" t="s">
        <v>124</v>
      </c>
      <c r="E272" s="141" t="s">
        <v>1</v>
      </c>
      <c r="F272" s="142" t="s">
        <v>388</v>
      </c>
      <c r="H272" s="143">
        <v>207</v>
      </c>
      <c r="I272" s="208"/>
      <c r="L272" s="140"/>
      <c r="M272" s="144"/>
      <c r="T272" s="145"/>
      <c r="AT272" s="141" t="s">
        <v>124</v>
      </c>
      <c r="AU272" s="141" t="s">
        <v>77</v>
      </c>
      <c r="AV272" s="12" t="s">
        <v>77</v>
      </c>
      <c r="AW272" s="12" t="s">
        <v>27</v>
      </c>
      <c r="AX272" s="12" t="s">
        <v>75</v>
      </c>
      <c r="AY272" s="141" t="s">
        <v>114</v>
      </c>
    </row>
    <row r="273" spans="2:65" s="1" customFormat="1" ht="16.5" customHeight="1">
      <c r="B273" s="123"/>
      <c r="C273" s="124" t="s">
        <v>389</v>
      </c>
      <c r="D273" s="124" t="s">
        <v>116</v>
      </c>
      <c r="E273" s="125" t="s">
        <v>390</v>
      </c>
      <c r="F273" s="126" t="s">
        <v>391</v>
      </c>
      <c r="G273" s="127" t="s">
        <v>225</v>
      </c>
      <c r="H273" s="128">
        <v>30</v>
      </c>
      <c r="I273" s="206"/>
      <c r="J273" s="129">
        <f>ROUND(I273*H273,2)</f>
        <v>0</v>
      </c>
      <c r="K273" s="130"/>
      <c r="L273" s="28"/>
      <c r="M273" s="131" t="s">
        <v>1</v>
      </c>
      <c r="N273" s="132" t="s">
        <v>35</v>
      </c>
      <c r="O273" s="133">
        <v>0.108</v>
      </c>
      <c r="P273" s="133">
        <f>O273*H273</f>
        <v>3.2399999999999998</v>
      </c>
      <c r="Q273" s="133">
        <v>1.0000000000000001E-5</v>
      </c>
      <c r="R273" s="133">
        <f>Q273*H273</f>
        <v>3.0000000000000003E-4</v>
      </c>
      <c r="S273" s="133">
        <v>0</v>
      </c>
      <c r="T273" s="134">
        <f>S273*H273</f>
        <v>0</v>
      </c>
      <c r="AR273" s="135" t="s">
        <v>211</v>
      </c>
      <c r="AT273" s="135" t="s">
        <v>116</v>
      </c>
      <c r="AU273" s="135" t="s">
        <v>77</v>
      </c>
      <c r="AY273" s="16" t="s">
        <v>114</v>
      </c>
      <c r="BE273" s="136">
        <f>IF(N273="základní",J273,0)</f>
        <v>0</v>
      </c>
      <c r="BF273" s="136">
        <f>IF(N273="snížená",J273,0)</f>
        <v>0</v>
      </c>
      <c r="BG273" s="136">
        <f>IF(N273="zákl. přenesená",J273,0)</f>
        <v>0</v>
      </c>
      <c r="BH273" s="136">
        <f>IF(N273="sníž. přenesená",J273,0)</f>
        <v>0</v>
      </c>
      <c r="BI273" s="136">
        <f>IF(N273="nulová",J273,0)</f>
        <v>0</v>
      </c>
      <c r="BJ273" s="16" t="s">
        <v>75</v>
      </c>
      <c r="BK273" s="136">
        <f>ROUND(I273*H273,2)</f>
        <v>0</v>
      </c>
      <c r="BL273" s="16" t="s">
        <v>211</v>
      </c>
      <c r="BM273" s="135" t="s">
        <v>392</v>
      </c>
    </row>
    <row r="274" spans="2:65" s="1" customFormat="1" ht="24">
      <c r="B274" s="28"/>
      <c r="D274" s="137" t="s">
        <v>122</v>
      </c>
      <c r="F274" s="138" t="s">
        <v>393</v>
      </c>
      <c r="I274" s="207"/>
      <c r="L274" s="28"/>
      <c r="M274" s="139"/>
      <c r="T274" s="52"/>
      <c r="AT274" s="16" t="s">
        <v>122</v>
      </c>
      <c r="AU274" s="16" t="s">
        <v>77</v>
      </c>
    </row>
    <row r="275" spans="2:65" s="1" customFormat="1" ht="24">
      <c r="B275" s="28"/>
      <c r="D275" s="137" t="s">
        <v>157</v>
      </c>
      <c r="F275" s="157" t="s">
        <v>387</v>
      </c>
      <c r="I275" s="207"/>
      <c r="L275" s="28"/>
      <c r="M275" s="139"/>
      <c r="T275" s="52"/>
      <c r="AT275" s="16" t="s">
        <v>157</v>
      </c>
      <c r="AU275" s="16" t="s">
        <v>77</v>
      </c>
    </row>
    <row r="276" spans="2:65" s="1" customFormat="1" ht="24.25" customHeight="1">
      <c r="B276" s="123"/>
      <c r="C276" s="124" t="s">
        <v>394</v>
      </c>
      <c r="D276" s="124" t="s">
        <v>116</v>
      </c>
      <c r="E276" s="125" t="s">
        <v>395</v>
      </c>
      <c r="F276" s="126" t="s">
        <v>396</v>
      </c>
      <c r="G276" s="127" t="s">
        <v>225</v>
      </c>
      <c r="H276" s="128">
        <v>27.6</v>
      </c>
      <c r="I276" s="206"/>
      <c r="J276" s="129">
        <f>ROUND(I276*H276,2)</f>
        <v>0</v>
      </c>
      <c r="K276" s="130"/>
      <c r="L276" s="28"/>
      <c r="M276" s="131" t="s">
        <v>1</v>
      </c>
      <c r="N276" s="132" t="s">
        <v>35</v>
      </c>
      <c r="O276" s="133">
        <v>0.90900000000000003</v>
      </c>
      <c r="P276" s="133">
        <f>O276*H276</f>
        <v>25.088400000000004</v>
      </c>
      <c r="Q276" s="133">
        <v>3.0000000000000001E-5</v>
      </c>
      <c r="R276" s="133">
        <f>Q276*H276</f>
        <v>8.2800000000000007E-4</v>
      </c>
      <c r="S276" s="133">
        <v>0</v>
      </c>
      <c r="T276" s="134">
        <f>S276*H276</f>
        <v>0</v>
      </c>
      <c r="AR276" s="135" t="s">
        <v>211</v>
      </c>
      <c r="AT276" s="135" t="s">
        <v>116</v>
      </c>
      <c r="AU276" s="135" t="s">
        <v>77</v>
      </c>
      <c r="AY276" s="16" t="s">
        <v>114</v>
      </c>
      <c r="BE276" s="136">
        <f>IF(N276="základní",J276,0)</f>
        <v>0</v>
      </c>
      <c r="BF276" s="136">
        <f>IF(N276="snížená",J276,0)</f>
        <v>0</v>
      </c>
      <c r="BG276" s="136">
        <f>IF(N276="zákl. přenesená",J276,0)</f>
        <v>0</v>
      </c>
      <c r="BH276" s="136">
        <f>IF(N276="sníž. přenesená",J276,0)</f>
        <v>0</v>
      </c>
      <c r="BI276" s="136">
        <f>IF(N276="nulová",J276,0)</f>
        <v>0</v>
      </c>
      <c r="BJ276" s="16" t="s">
        <v>75</v>
      </c>
      <c r="BK276" s="136">
        <f>ROUND(I276*H276,2)</f>
        <v>0</v>
      </c>
      <c r="BL276" s="16" t="s">
        <v>211</v>
      </c>
      <c r="BM276" s="135" t="s">
        <v>397</v>
      </c>
    </row>
    <row r="277" spans="2:65" s="1" customFormat="1" ht="24">
      <c r="B277" s="28"/>
      <c r="D277" s="137" t="s">
        <v>122</v>
      </c>
      <c r="F277" s="138" t="s">
        <v>396</v>
      </c>
      <c r="I277" s="207"/>
      <c r="L277" s="28"/>
      <c r="M277" s="139"/>
      <c r="T277" s="52"/>
      <c r="AT277" s="16" t="s">
        <v>122</v>
      </c>
      <c r="AU277" s="16" t="s">
        <v>77</v>
      </c>
    </row>
    <row r="278" spans="2:65" s="1" customFormat="1" ht="24">
      <c r="B278" s="28"/>
      <c r="D278" s="137" t="s">
        <v>157</v>
      </c>
      <c r="F278" s="157" t="s">
        <v>387</v>
      </c>
      <c r="I278" s="207"/>
      <c r="L278" s="28"/>
      <c r="M278" s="139"/>
      <c r="T278" s="52"/>
      <c r="AT278" s="16" t="s">
        <v>157</v>
      </c>
      <c r="AU278" s="16" t="s">
        <v>77</v>
      </c>
    </row>
    <row r="279" spans="2:65" s="12" customFormat="1" ht="12">
      <c r="B279" s="140"/>
      <c r="D279" s="137" t="s">
        <v>124</v>
      </c>
      <c r="E279" s="141" t="s">
        <v>1</v>
      </c>
      <c r="F279" s="142" t="s">
        <v>398</v>
      </c>
      <c r="H279" s="143">
        <v>27.6</v>
      </c>
      <c r="I279" s="208"/>
      <c r="L279" s="140"/>
      <c r="M279" s="144"/>
      <c r="T279" s="145"/>
      <c r="AT279" s="141" t="s">
        <v>124</v>
      </c>
      <c r="AU279" s="141" t="s">
        <v>77</v>
      </c>
      <c r="AV279" s="12" t="s">
        <v>77</v>
      </c>
      <c r="AW279" s="12" t="s">
        <v>27</v>
      </c>
      <c r="AX279" s="12" t="s">
        <v>75</v>
      </c>
      <c r="AY279" s="141" t="s">
        <v>114</v>
      </c>
    </row>
    <row r="280" spans="2:65" s="1" customFormat="1" ht="24.25" customHeight="1">
      <c r="B280" s="123"/>
      <c r="C280" s="124" t="s">
        <v>399</v>
      </c>
      <c r="D280" s="124" t="s">
        <v>116</v>
      </c>
      <c r="E280" s="125" t="s">
        <v>400</v>
      </c>
      <c r="F280" s="126" t="s">
        <v>401</v>
      </c>
      <c r="G280" s="127" t="s">
        <v>119</v>
      </c>
      <c r="H280" s="128">
        <v>207</v>
      </c>
      <c r="I280" s="206"/>
      <c r="J280" s="129">
        <f>ROUND(I280*H280,2)</f>
        <v>0</v>
      </c>
      <c r="K280" s="130"/>
      <c r="L280" s="28"/>
      <c r="M280" s="131" t="s">
        <v>1</v>
      </c>
      <c r="N280" s="132" t="s">
        <v>35</v>
      </c>
      <c r="O280" s="133">
        <v>0.28299999999999997</v>
      </c>
      <c r="P280" s="133">
        <f>O280*H280</f>
        <v>58.580999999999996</v>
      </c>
      <c r="Q280" s="133">
        <v>0</v>
      </c>
      <c r="R280" s="133">
        <f>Q280*H280</f>
        <v>0</v>
      </c>
      <c r="S280" s="133">
        <v>4.5080000000000002E-2</v>
      </c>
      <c r="T280" s="134">
        <f>S280*H280</f>
        <v>9.3315599999999996</v>
      </c>
      <c r="AR280" s="135" t="s">
        <v>211</v>
      </c>
      <c r="AT280" s="135" t="s">
        <v>116</v>
      </c>
      <c r="AU280" s="135" t="s">
        <v>77</v>
      </c>
      <c r="AY280" s="16" t="s">
        <v>114</v>
      </c>
      <c r="BE280" s="136">
        <f>IF(N280="základní",J280,0)</f>
        <v>0</v>
      </c>
      <c r="BF280" s="136">
        <f>IF(N280="snížená",J280,0)</f>
        <v>0</v>
      </c>
      <c r="BG280" s="136">
        <f>IF(N280="zákl. přenesená",J280,0)</f>
        <v>0</v>
      </c>
      <c r="BH280" s="136">
        <f>IF(N280="sníž. přenesená",J280,0)</f>
        <v>0</v>
      </c>
      <c r="BI280" s="136">
        <f>IF(N280="nulová",J280,0)</f>
        <v>0</v>
      </c>
      <c r="BJ280" s="16" t="s">
        <v>75</v>
      </c>
      <c r="BK280" s="136">
        <f>ROUND(I280*H280,2)</f>
        <v>0</v>
      </c>
      <c r="BL280" s="16" t="s">
        <v>211</v>
      </c>
      <c r="BM280" s="135" t="s">
        <v>402</v>
      </c>
    </row>
    <row r="281" spans="2:65" s="1" customFormat="1" ht="24">
      <c r="B281" s="28"/>
      <c r="D281" s="137" t="s">
        <v>122</v>
      </c>
      <c r="F281" s="138" t="s">
        <v>403</v>
      </c>
      <c r="I281" s="207"/>
      <c r="L281" s="28"/>
      <c r="M281" s="139"/>
      <c r="T281" s="52"/>
      <c r="AT281" s="16" t="s">
        <v>122</v>
      </c>
      <c r="AU281" s="16" t="s">
        <v>77</v>
      </c>
    </row>
    <row r="282" spans="2:65" s="1" customFormat="1" ht="36">
      <c r="B282" s="28"/>
      <c r="D282" s="137" t="s">
        <v>157</v>
      </c>
      <c r="F282" s="157" t="s">
        <v>404</v>
      </c>
      <c r="I282" s="207"/>
      <c r="L282" s="28"/>
      <c r="M282" s="139"/>
      <c r="T282" s="52"/>
      <c r="AT282" s="16" t="s">
        <v>157</v>
      </c>
      <c r="AU282" s="16" t="s">
        <v>77</v>
      </c>
    </row>
    <row r="283" spans="2:65" s="12" customFormat="1" ht="12">
      <c r="B283" s="140"/>
      <c r="D283" s="137" t="s">
        <v>124</v>
      </c>
      <c r="E283" s="141" t="s">
        <v>1</v>
      </c>
      <c r="F283" s="142" t="s">
        <v>388</v>
      </c>
      <c r="H283" s="143">
        <v>207</v>
      </c>
      <c r="I283" s="208"/>
      <c r="L283" s="140"/>
      <c r="M283" s="144"/>
      <c r="T283" s="145"/>
      <c r="AT283" s="141" t="s">
        <v>124</v>
      </c>
      <c r="AU283" s="141" t="s">
        <v>77</v>
      </c>
      <c r="AV283" s="12" t="s">
        <v>77</v>
      </c>
      <c r="AW283" s="12" t="s">
        <v>27</v>
      </c>
      <c r="AX283" s="12" t="s">
        <v>75</v>
      </c>
      <c r="AY283" s="141" t="s">
        <v>114</v>
      </c>
    </row>
    <row r="284" spans="2:65" s="1" customFormat="1" ht="24.25" customHeight="1">
      <c r="B284" s="123"/>
      <c r="C284" s="124" t="s">
        <v>405</v>
      </c>
      <c r="D284" s="124" t="s">
        <v>116</v>
      </c>
      <c r="E284" s="125" t="s">
        <v>406</v>
      </c>
      <c r="F284" s="126" t="s">
        <v>407</v>
      </c>
      <c r="G284" s="127" t="s">
        <v>184</v>
      </c>
      <c r="H284" s="128">
        <v>9.3320000000000007</v>
      </c>
      <c r="I284" s="206"/>
      <c r="J284" s="129">
        <f>ROUND(I284*H284,2)</f>
        <v>0</v>
      </c>
      <c r="K284" s="130"/>
      <c r="L284" s="28"/>
      <c r="M284" s="131" t="s">
        <v>1</v>
      </c>
      <c r="N284" s="132" t="s">
        <v>35</v>
      </c>
      <c r="O284" s="133">
        <v>5.2249999999999996</v>
      </c>
      <c r="P284" s="133">
        <f>O284*H284</f>
        <v>48.759700000000002</v>
      </c>
      <c r="Q284" s="133">
        <v>0</v>
      </c>
      <c r="R284" s="133">
        <f>Q284*H284</f>
        <v>0</v>
      </c>
      <c r="S284" s="133">
        <v>0</v>
      </c>
      <c r="T284" s="134">
        <f>S284*H284</f>
        <v>0</v>
      </c>
      <c r="AR284" s="135" t="s">
        <v>211</v>
      </c>
      <c r="AT284" s="135" t="s">
        <v>116</v>
      </c>
      <c r="AU284" s="135" t="s">
        <v>77</v>
      </c>
      <c r="AY284" s="16" t="s">
        <v>114</v>
      </c>
      <c r="BE284" s="136">
        <f>IF(N284="základní",J284,0)</f>
        <v>0</v>
      </c>
      <c r="BF284" s="136">
        <f>IF(N284="snížená",J284,0)</f>
        <v>0</v>
      </c>
      <c r="BG284" s="136">
        <f>IF(N284="zákl. přenesená",J284,0)</f>
        <v>0</v>
      </c>
      <c r="BH284" s="136">
        <f>IF(N284="sníž. přenesená",J284,0)</f>
        <v>0</v>
      </c>
      <c r="BI284" s="136">
        <f>IF(N284="nulová",J284,0)</f>
        <v>0</v>
      </c>
      <c r="BJ284" s="16" t="s">
        <v>75</v>
      </c>
      <c r="BK284" s="136">
        <f>ROUND(I284*H284,2)</f>
        <v>0</v>
      </c>
      <c r="BL284" s="16" t="s">
        <v>211</v>
      </c>
      <c r="BM284" s="135" t="s">
        <v>408</v>
      </c>
    </row>
    <row r="285" spans="2:65" s="1" customFormat="1" ht="48">
      <c r="B285" s="28"/>
      <c r="D285" s="137" t="s">
        <v>122</v>
      </c>
      <c r="F285" s="138" t="s">
        <v>409</v>
      </c>
      <c r="I285" s="207"/>
      <c r="L285" s="28"/>
      <c r="M285" s="139"/>
      <c r="T285" s="52"/>
      <c r="AT285" s="16" t="s">
        <v>122</v>
      </c>
      <c r="AU285" s="16" t="s">
        <v>77</v>
      </c>
    </row>
    <row r="286" spans="2:65" s="11" customFormat="1" ht="22.75" customHeight="1">
      <c r="B286" s="112"/>
      <c r="D286" s="113" t="s">
        <v>69</v>
      </c>
      <c r="E286" s="121" t="s">
        <v>410</v>
      </c>
      <c r="F286" s="121" t="s">
        <v>411</v>
      </c>
      <c r="I286" s="212"/>
      <c r="J286" s="122">
        <f>BK286</f>
        <v>0</v>
      </c>
      <c r="L286" s="112"/>
      <c r="M286" s="116"/>
      <c r="P286" s="117">
        <f>SUM(P287:P296)</f>
        <v>37.052999999999997</v>
      </c>
      <c r="R286" s="117">
        <f>SUM(R287:R296)</f>
        <v>0.10143000000000001</v>
      </c>
      <c r="T286" s="118">
        <f>SUM(T287:T296)</f>
        <v>0</v>
      </c>
      <c r="AR286" s="113" t="s">
        <v>77</v>
      </c>
      <c r="AT286" s="119" t="s">
        <v>69</v>
      </c>
      <c r="AU286" s="119" t="s">
        <v>75</v>
      </c>
      <c r="AY286" s="113" t="s">
        <v>114</v>
      </c>
      <c r="BK286" s="120">
        <f>SUM(BK287:BK296)</f>
        <v>0</v>
      </c>
    </row>
    <row r="287" spans="2:65" s="1" customFormat="1" ht="24.25" customHeight="1">
      <c r="B287" s="123"/>
      <c r="C287" s="124" t="s">
        <v>412</v>
      </c>
      <c r="D287" s="124" t="s">
        <v>116</v>
      </c>
      <c r="E287" s="125" t="s">
        <v>413</v>
      </c>
      <c r="F287" s="126" t="s">
        <v>414</v>
      </c>
      <c r="G287" s="127" t="s">
        <v>119</v>
      </c>
      <c r="H287" s="128">
        <v>207</v>
      </c>
      <c r="I287" s="206"/>
      <c r="J287" s="129">
        <f>ROUND(I287*H287,2)</f>
        <v>0</v>
      </c>
      <c r="K287" s="130"/>
      <c r="L287" s="28"/>
      <c r="M287" s="131" t="s">
        <v>1</v>
      </c>
      <c r="N287" s="132" t="s">
        <v>35</v>
      </c>
      <c r="O287" s="133">
        <v>7.4999999999999997E-2</v>
      </c>
      <c r="P287" s="133">
        <f>O287*H287</f>
        <v>15.524999999999999</v>
      </c>
      <c r="Q287" s="133">
        <v>1.1E-4</v>
      </c>
      <c r="R287" s="133">
        <f>Q287*H287</f>
        <v>2.2770000000000002E-2</v>
      </c>
      <c r="S287" s="133">
        <v>0</v>
      </c>
      <c r="T287" s="134">
        <f>S287*H287</f>
        <v>0</v>
      </c>
      <c r="AR287" s="135" t="s">
        <v>211</v>
      </c>
      <c r="AT287" s="135" t="s">
        <v>116</v>
      </c>
      <c r="AU287" s="135" t="s">
        <v>77</v>
      </c>
      <c r="AY287" s="16" t="s">
        <v>114</v>
      </c>
      <c r="BE287" s="136">
        <f>IF(N287="základní",J287,0)</f>
        <v>0</v>
      </c>
      <c r="BF287" s="136">
        <f>IF(N287="snížená",J287,0)</f>
        <v>0</v>
      </c>
      <c r="BG287" s="136">
        <f>IF(N287="zákl. přenesená",J287,0)</f>
        <v>0</v>
      </c>
      <c r="BH287" s="136">
        <f>IF(N287="sníž. přenesená",J287,0)</f>
        <v>0</v>
      </c>
      <c r="BI287" s="136">
        <f>IF(N287="nulová",J287,0)</f>
        <v>0</v>
      </c>
      <c r="BJ287" s="16" t="s">
        <v>75</v>
      </c>
      <c r="BK287" s="136">
        <f>ROUND(I287*H287,2)</f>
        <v>0</v>
      </c>
      <c r="BL287" s="16" t="s">
        <v>211</v>
      </c>
      <c r="BM287" s="135" t="s">
        <v>415</v>
      </c>
    </row>
    <row r="288" spans="2:65" s="1" customFormat="1" ht="36">
      <c r="B288" s="28"/>
      <c r="D288" s="137" t="s">
        <v>122</v>
      </c>
      <c r="F288" s="138" t="s">
        <v>416</v>
      </c>
      <c r="I288" s="207"/>
      <c r="L288" s="28"/>
      <c r="M288" s="139"/>
      <c r="T288" s="52"/>
      <c r="AT288" s="16" t="s">
        <v>122</v>
      </c>
      <c r="AU288" s="16" t="s">
        <v>77</v>
      </c>
    </row>
    <row r="289" spans="2:65" s="12" customFormat="1" ht="12">
      <c r="B289" s="140"/>
      <c r="D289" s="137" t="s">
        <v>124</v>
      </c>
      <c r="E289" s="141" t="s">
        <v>1</v>
      </c>
      <c r="F289" s="142" t="s">
        <v>257</v>
      </c>
      <c r="H289" s="143">
        <v>192</v>
      </c>
      <c r="I289" s="208"/>
      <c r="L289" s="140"/>
      <c r="M289" s="144"/>
      <c r="T289" s="145"/>
      <c r="AT289" s="141" t="s">
        <v>124</v>
      </c>
      <c r="AU289" s="141" t="s">
        <v>77</v>
      </c>
      <c r="AV289" s="12" t="s">
        <v>77</v>
      </c>
      <c r="AW289" s="12" t="s">
        <v>27</v>
      </c>
      <c r="AX289" s="12" t="s">
        <v>70</v>
      </c>
      <c r="AY289" s="141" t="s">
        <v>114</v>
      </c>
    </row>
    <row r="290" spans="2:65" s="13" customFormat="1" ht="12">
      <c r="B290" s="146"/>
      <c r="D290" s="137" t="s">
        <v>124</v>
      </c>
      <c r="E290" s="147" t="s">
        <v>1</v>
      </c>
      <c r="F290" s="148" t="s">
        <v>258</v>
      </c>
      <c r="H290" s="147" t="s">
        <v>1</v>
      </c>
      <c r="I290" s="209"/>
      <c r="L290" s="146"/>
      <c r="M290" s="149"/>
      <c r="T290" s="150"/>
      <c r="AT290" s="147" t="s">
        <v>124</v>
      </c>
      <c r="AU290" s="147" t="s">
        <v>77</v>
      </c>
      <c r="AV290" s="13" t="s">
        <v>75</v>
      </c>
      <c r="AW290" s="13" t="s">
        <v>27</v>
      </c>
      <c r="AX290" s="13" t="s">
        <v>70</v>
      </c>
      <c r="AY290" s="147" t="s">
        <v>114</v>
      </c>
    </row>
    <row r="291" spans="2:65" s="12" customFormat="1" ht="12">
      <c r="B291" s="140"/>
      <c r="D291" s="137" t="s">
        <v>124</v>
      </c>
      <c r="E291" s="141" t="s">
        <v>1</v>
      </c>
      <c r="F291" s="142" t="s">
        <v>259</v>
      </c>
      <c r="H291" s="143">
        <v>15</v>
      </c>
      <c r="I291" s="208"/>
      <c r="L291" s="140"/>
      <c r="M291" s="144"/>
      <c r="T291" s="145"/>
      <c r="AT291" s="141" t="s">
        <v>124</v>
      </c>
      <c r="AU291" s="141" t="s">
        <v>77</v>
      </c>
      <c r="AV291" s="12" t="s">
        <v>77</v>
      </c>
      <c r="AW291" s="12" t="s">
        <v>27</v>
      </c>
      <c r="AX291" s="12" t="s">
        <v>70</v>
      </c>
      <c r="AY291" s="141" t="s">
        <v>114</v>
      </c>
    </row>
    <row r="292" spans="2:65" s="14" customFormat="1" ht="12">
      <c r="B292" s="151"/>
      <c r="D292" s="137" t="s">
        <v>124</v>
      </c>
      <c r="E292" s="152" t="s">
        <v>1</v>
      </c>
      <c r="F292" s="153" t="s">
        <v>141</v>
      </c>
      <c r="H292" s="154">
        <v>207</v>
      </c>
      <c r="I292" s="210"/>
      <c r="L292" s="151"/>
      <c r="M292" s="155"/>
      <c r="T292" s="156"/>
      <c r="AT292" s="152" t="s">
        <v>124</v>
      </c>
      <c r="AU292" s="152" t="s">
        <v>77</v>
      </c>
      <c r="AV292" s="14" t="s">
        <v>120</v>
      </c>
      <c r="AW292" s="14" t="s">
        <v>27</v>
      </c>
      <c r="AX292" s="14" t="s">
        <v>75</v>
      </c>
      <c r="AY292" s="152" t="s">
        <v>114</v>
      </c>
    </row>
    <row r="293" spans="2:65" s="1" customFormat="1" ht="24.25" customHeight="1">
      <c r="B293" s="123"/>
      <c r="C293" s="124" t="s">
        <v>417</v>
      </c>
      <c r="D293" s="124" t="s">
        <v>116</v>
      </c>
      <c r="E293" s="125" t="s">
        <v>418</v>
      </c>
      <c r="F293" s="126" t="s">
        <v>419</v>
      </c>
      <c r="G293" s="127" t="s">
        <v>119</v>
      </c>
      <c r="H293" s="128">
        <v>207</v>
      </c>
      <c r="I293" s="206"/>
      <c r="J293" s="129">
        <f>ROUND(I293*H293,2)</f>
        <v>0</v>
      </c>
      <c r="K293" s="130"/>
      <c r="L293" s="28"/>
      <c r="M293" s="131" t="s">
        <v>1</v>
      </c>
      <c r="N293" s="132" t="s">
        <v>35</v>
      </c>
      <c r="O293" s="133">
        <v>0.104</v>
      </c>
      <c r="P293" s="133">
        <f>O293*H293</f>
        <v>21.527999999999999</v>
      </c>
      <c r="Q293" s="133">
        <v>3.6000000000000002E-4</v>
      </c>
      <c r="R293" s="133">
        <f>Q293*H293</f>
        <v>7.4520000000000003E-2</v>
      </c>
      <c r="S293" s="133">
        <v>0</v>
      </c>
      <c r="T293" s="134">
        <f>S293*H293</f>
        <v>0</v>
      </c>
      <c r="AR293" s="135" t="s">
        <v>211</v>
      </c>
      <c r="AT293" s="135" t="s">
        <v>116</v>
      </c>
      <c r="AU293" s="135" t="s">
        <v>77</v>
      </c>
      <c r="AY293" s="16" t="s">
        <v>114</v>
      </c>
      <c r="BE293" s="136">
        <f>IF(N293="základní",J293,0)</f>
        <v>0</v>
      </c>
      <c r="BF293" s="136">
        <f>IF(N293="snížená",J293,0)</f>
        <v>0</v>
      </c>
      <c r="BG293" s="136">
        <f>IF(N293="zákl. přenesená",J293,0)</f>
        <v>0</v>
      </c>
      <c r="BH293" s="136">
        <f>IF(N293="sníž. přenesená",J293,0)</f>
        <v>0</v>
      </c>
      <c r="BI293" s="136">
        <f>IF(N293="nulová",J293,0)</f>
        <v>0</v>
      </c>
      <c r="BJ293" s="16" t="s">
        <v>75</v>
      </c>
      <c r="BK293" s="136">
        <f>ROUND(I293*H293,2)</f>
        <v>0</v>
      </c>
      <c r="BL293" s="16" t="s">
        <v>211</v>
      </c>
      <c r="BM293" s="135" t="s">
        <v>420</v>
      </c>
    </row>
    <row r="294" spans="2:65" s="1" customFormat="1" ht="36">
      <c r="B294" s="28"/>
      <c r="D294" s="137" t="s">
        <v>122</v>
      </c>
      <c r="F294" s="138" t="s">
        <v>421</v>
      </c>
      <c r="I294" s="207"/>
      <c r="L294" s="28"/>
      <c r="M294" s="139"/>
      <c r="T294" s="52"/>
      <c r="AT294" s="16" t="s">
        <v>122</v>
      </c>
      <c r="AU294" s="16" t="s">
        <v>77</v>
      </c>
    </row>
    <row r="295" spans="2:65" s="1" customFormat="1" ht="33" customHeight="1">
      <c r="B295" s="123"/>
      <c r="C295" s="124" t="s">
        <v>422</v>
      </c>
      <c r="D295" s="124" t="s">
        <v>116</v>
      </c>
      <c r="E295" s="125" t="s">
        <v>423</v>
      </c>
      <c r="F295" s="126" t="s">
        <v>424</v>
      </c>
      <c r="G295" s="127" t="s">
        <v>119</v>
      </c>
      <c r="H295" s="128">
        <v>207</v>
      </c>
      <c r="I295" s="206"/>
      <c r="J295" s="129">
        <f>ROUND(I295*H295,2)</f>
        <v>0</v>
      </c>
      <c r="K295" s="130"/>
      <c r="L295" s="28"/>
      <c r="M295" s="131" t="s">
        <v>1</v>
      </c>
      <c r="N295" s="132" t="s">
        <v>35</v>
      </c>
      <c r="O295" s="133">
        <v>0</v>
      </c>
      <c r="P295" s="133">
        <f>O295*H295</f>
        <v>0</v>
      </c>
      <c r="Q295" s="133">
        <v>2.0000000000000002E-5</v>
      </c>
      <c r="R295" s="133">
        <f>Q295*H295</f>
        <v>4.1400000000000005E-3</v>
      </c>
      <c r="S295" s="133">
        <v>0</v>
      </c>
      <c r="T295" s="134">
        <f>S295*H295</f>
        <v>0</v>
      </c>
      <c r="AR295" s="135" t="s">
        <v>211</v>
      </c>
      <c r="AT295" s="135" t="s">
        <v>116</v>
      </c>
      <c r="AU295" s="135" t="s">
        <v>77</v>
      </c>
      <c r="AY295" s="16" t="s">
        <v>114</v>
      </c>
      <c r="BE295" s="136">
        <f>IF(N295="základní",J295,0)</f>
        <v>0</v>
      </c>
      <c r="BF295" s="136">
        <f>IF(N295="snížená",J295,0)</f>
        <v>0</v>
      </c>
      <c r="BG295" s="136">
        <f>IF(N295="zákl. přenesená",J295,0)</f>
        <v>0</v>
      </c>
      <c r="BH295" s="136">
        <f>IF(N295="sníž. přenesená",J295,0)</f>
        <v>0</v>
      </c>
      <c r="BI295" s="136">
        <f>IF(N295="nulová",J295,0)</f>
        <v>0</v>
      </c>
      <c r="BJ295" s="16" t="s">
        <v>75</v>
      </c>
      <c r="BK295" s="136">
        <f>ROUND(I295*H295,2)</f>
        <v>0</v>
      </c>
      <c r="BL295" s="16" t="s">
        <v>211</v>
      </c>
      <c r="BM295" s="135" t="s">
        <v>425</v>
      </c>
    </row>
    <row r="296" spans="2:65" s="1" customFormat="1" ht="48">
      <c r="B296" s="28"/>
      <c r="D296" s="137" t="s">
        <v>122</v>
      </c>
      <c r="F296" s="138" t="s">
        <v>426</v>
      </c>
      <c r="I296" s="207"/>
      <c r="L296" s="28"/>
      <c r="M296" s="139"/>
      <c r="T296" s="52"/>
      <c r="AT296" s="16" t="s">
        <v>122</v>
      </c>
      <c r="AU296" s="16" t="s">
        <v>77</v>
      </c>
    </row>
    <row r="297" spans="2:65" s="11" customFormat="1" ht="26" customHeight="1">
      <c r="B297" s="112"/>
      <c r="D297" s="113" t="s">
        <v>69</v>
      </c>
      <c r="E297" s="114" t="s">
        <v>427</v>
      </c>
      <c r="F297" s="114" t="s">
        <v>428</v>
      </c>
      <c r="I297" s="212"/>
      <c r="J297" s="115">
        <f>BK297</f>
        <v>0</v>
      </c>
      <c r="L297" s="112"/>
      <c r="M297" s="116"/>
      <c r="P297" s="117">
        <f>P298+P301+P304+P307</f>
        <v>0</v>
      </c>
      <c r="R297" s="117">
        <f>R298+R301+R304+R307</f>
        <v>0</v>
      </c>
      <c r="T297" s="118">
        <f>T298+T301+T304+T307</f>
        <v>0</v>
      </c>
      <c r="AR297" s="113" t="s">
        <v>147</v>
      </c>
      <c r="AT297" s="119" t="s">
        <v>69</v>
      </c>
      <c r="AU297" s="119" t="s">
        <v>70</v>
      </c>
      <c r="AY297" s="113" t="s">
        <v>114</v>
      </c>
      <c r="BK297" s="120">
        <f>BK298+BK301+BK304+BK307</f>
        <v>0</v>
      </c>
    </row>
    <row r="298" spans="2:65" s="11" customFormat="1" ht="22.75" customHeight="1">
      <c r="B298" s="112"/>
      <c r="D298" s="113" t="s">
        <v>69</v>
      </c>
      <c r="E298" s="121" t="s">
        <v>429</v>
      </c>
      <c r="F298" s="121" t="s">
        <v>430</v>
      </c>
      <c r="I298" s="212"/>
      <c r="J298" s="122">
        <f>BK298</f>
        <v>0</v>
      </c>
      <c r="L298" s="112"/>
      <c r="M298" s="116"/>
      <c r="P298" s="117">
        <f>SUM(P299:P300)</f>
        <v>0</v>
      </c>
      <c r="R298" s="117">
        <f>SUM(R299:R300)</f>
        <v>0</v>
      </c>
      <c r="T298" s="118">
        <f>SUM(T299:T300)</f>
        <v>0</v>
      </c>
      <c r="AR298" s="113" t="s">
        <v>147</v>
      </c>
      <c r="AT298" s="119" t="s">
        <v>69</v>
      </c>
      <c r="AU298" s="119" t="s">
        <v>75</v>
      </c>
      <c r="AY298" s="113" t="s">
        <v>114</v>
      </c>
      <c r="BK298" s="120">
        <f>SUM(BK299:BK300)</f>
        <v>0</v>
      </c>
    </row>
    <row r="299" spans="2:65" s="1" customFormat="1" ht="16.5" customHeight="1">
      <c r="B299" s="123"/>
      <c r="C299" s="124" t="s">
        <v>431</v>
      </c>
      <c r="D299" s="124" t="s">
        <v>116</v>
      </c>
      <c r="E299" s="125" t="s">
        <v>432</v>
      </c>
      <c r="F299" s="126" t="s">
        <v>430</v>
      </c>
      <c r="G299" s="127" t="s">
        <v>433</v>
      </c>
      <c r="H299" s="128">
        <v>1</v>
      </c>
      <c r="I299" s="206"/>
      <c r="J299" s="129">
        <f>ROUND(I299*H299,2)</f>
        <v>0</v>
      </c>
      <c r="K299" s="130"/>
      <c r="L299" s="28"/>
      <c r="M299" s="131" t="s">
        <v>1</v>
      </c>
      <c r="N299" s="132" t="s">
        <v>35</v>
      </c>
      <c r="O299" s="133">
        <v>0</v>
      </c>
      <c r="P299" s="133">
        <f>O299*H299</f>
        <v>0</v>
      </c>
      <c r="Q299" s="133">
        <v>0</v>
      </c>
      <c r="R299" s="133">
        <f>Q299*H299</f>
        <v>0</v>
      </c>
      <c r="S299" s="133">
        <v>0</v>
      </c>
      <c r="T299" s="134">
        <f>S299*H299</f>
        <v>0</v>
      </c>
      <c r="AR299" s="135" t="s">
        <v>434</v>
      </c>
      <c r="AT299" s="135" t="s">
        <v>116</v>
      </c>
      <c r="AU299" s="135" t="s">
        <v>77</v>
      </c>
      <c r="AY299" s="16" t="s">
        <v>114</v>
      </c>
      <c r="BE299" s="136">
        <f>IF(N299="základní",J299,0)</f>
        <v>0</v>
      </c>
      <c r="BF299" s="136">
        <f>IF(N299="snížená",J299,0)</f>
        <v>0</v>
      </c>
      <c r="BG299" s="136">
        <f>IF(N299="zákl. přenesená",J299,0)</f>
        <v>0</v>
      </c>
      <c r="BH299" s="136">
        <f>IF(N299="sníž. přenesená",J299,0)</f>
        <v>0</v>
      </c>
      <c r="BI299" s="136">
        <f>IF(N299="nulová",J299,0)</f>
        <v>0</v>
      </c>
      <c r="BJ299" s="16" t="s">
        <v>75</v>
      </c>
      <c r="BK299" s="136">
        <f>ROUND(I299*H299,2)</f>
        <v>0</v>
      </c>
      <c r="BL299" s="16" t="s">
        <v>434</v>
      </c>
      <c r="BM299" s="135" t="s">
        <v>435</v>
      </c>
    </row>
    <row r="300" spans="2:65" s="1" customFormat="1" ht="12">
      <c r="B300" s="28"/>
      <c r="D300" s="137" t="s">
        <v>122</v>
      </c>
      <c r="F300" s="138" t="s">
        <v>430</v>
      </c>
      <c r="I300" s="207"/>
      <c r="L300" s="28"/>
      <c r="M300" s="139"/>
      <c r="T300" s="52"/>
      <c r="AT300" s="16" t="s">
        <v>122</v>
      </c>
      <c r="AU300" s="16" t="s">
        <v>77</v>
      </c>
    </row>
    <row r="301" spans="2:65" s="11" customFormat="1" ht="22.75" customHeight="1">
      <c r="B301" s="112"/>
      <c r="D301" s="113" t="s">
        <v>69</v>
      </c>
      <c r="E301" s="121" t="s">
        <v>436</v>
      </c>
      <c r="F301" s="121" t="s">
        <v>437</v>
      </c>
      <c r="I301" s="212"/>
      <c r="J301" s="122">
        <f>BK301</f>
        <v>0</v>
      </c>
      <c r="L301" s="112"/>
      <c r="M301" s="116"/>
      <c r="P301" s="117">
        <f>SUM(P302:P303)</f>
        <v>0</v>
      </c>
      <c r="R301" s="117">
        <f>SUM(R302:R303)</f>
        <v>0</v>
      </c>
      <c r="T301" s="118">
        <f>SUM(T302:T303)</f>
        <v>0</v>
      </c>
      <c r="AR301" s="113" t="s">
        <v>147</v>
      </c>
      <c r="AT301" s="119" t="s">
        <v>69</v>
      </c>
      <c r="AU301" s="119" t="s">
        <v>75</v>
      </c>
      <c r="AY301" s="113" t="s">
        <v>114</v>
      </c>
      <c r="BK301" s="120">
        <f>SUM(BK302:BK303)</f>
        <v>0</v>
      </c>
    </row>
    <row r="302" spans="2:65" s="1" customFormat="1" ht="16.5" customHeight="1">
      <c r="B302" s="123"/>
      <c r="C302" s="124" t="s">
        <v>438</v>
      </c>
      <c r="D302" s="124" t="s">
        <v>116</v>
      </c>
      <c r="E302" s="125" t="s">
        <v>439</v>
      </c>
      <c r="F302" s="126" t="s">
        <v>437</v>
      </c>
      <c r="G302" s="127" t="s">
        <v>433</v>
      </c>
      <c r="H302" s="128">
        <v>1</v>
      </c>
      <c r="I302" s="206"/>
      <c r="J302" s="129">
        <f>ROUND(I302*H302,2)</f>
        <v>0</v>
      </c>
      <c r="K302" s="130"/>
      <c r="L302" s="28"/>
      <c r="M302" s="131" t="s">
        <v>1</v>
      </c>
      <c r="N302" s="132" t="s">
        <v>35</v>
      </c>
      <c r="O302" s="133">
        <v>0</v>
      </c>
      <c r="P302" s="133">
        <f>O302*H302</f>
        <v>0</v>
      </c>
      <c r="Q302" s="133">
        <v>0</v>
      </c>
      <c r="R302" s="133">
        <f>Q302*H302</f>
        <v>0</v>
      </c>
      <c r="S302" s="133">
        <v>0</v>
      </c>
      <c r="T302" s="134">
        <f>S302*H302</f>
        <v>0</v>
      </c>
      <c r="AR302" s="135" t="s">
        <v>434</v>
      </c>
      <c r="AT302" s="135" t="s">
        <v>116</v>
      </c>
      <c r="AU302" s="135" t="s">
        <v>77</v>
      </c>
      <c r="AY302" s="16" t="s">
        <v>114</v>
      </c>
      <c r="BE302" s="136">
        <f>IF(N302="základní",J302,0)</f>
        <v>0</v>
      </c>
      <c r="BF302" s="136">
        <f>IF(N302="snížená",J302,0)</f>
        <v>0</v>
      </c>
      <c r="BG302" s="136">
        <f>IF(N302="zákl. přenesená",J302,0)</f>
        <v>0</v>
      </c>
      <c r="BH302" s="136">
        <f>IF(N302="sníž. přenesená",J302,0)</f>
        <v>0</v>
      </c>
      <c r="BI302" s="136">
        <f>IF(N302="nulová",J302,0)</f>
        <v>0</v>
      </c>
      <c r="BJ302" s="16" t="s">
        <v>75</v>
      </c>
      <c r="BK302" s="136">
        <f>ROUND(I302*H302,2)</f>
        <v>0</v>
      </c>
      <c r="BL302" s="16" t="s">
        <v>434</v>
      </c>
      <c r="BM302" s="135" t="s">
        <v>440</v>
      </c>
    </row>
    <row r="303" spans="2:65" s="1" customFormat="1" ht="12">
      <c r="B303" s="28"/>
      <c r="D303" s="137" t="s">
        <v>122</v>
      </c>
      <c r="F303" s="138" t="s">
        <v>437</v>
      </c>
      <c r="I303" s="207"/>
      <c r="L303" s="28"/>
      <c r="M303" s="139"/>
      <c r="T303" s="52"/>
      <c r="AT303" s="16" t="s">
        <v>122</v>
      </c>
      <c r="AU303" s="16" t="s">
        <v>77</v>
      </c>
    </row>
    <row r="304" spans="2:65" s="11" customFormat="1" ht="22.75" customHeight="1">
      <c r="B304" s="112"/>
      <c r="D304" s="113" t="s">
        <v>69</v>
      </c>
      <c r="E304" s="121" t="s">
        <v>441</v>
      </c>
      <c r="F304" s="121" t="s">
        <v>442</v>
      </c>
      <c r="I304" s="212"/>
      <c r="J304" s="122">
        <f>BK304</f>
        <v>0</v>
      </c>
      <c r="L304" s="112"/>
      <c r="M304" s="116"/>
      <c r="P304" s="117">
        <f>SUM(P305:P306)</f>
        <v>0</v>
      </c>
      <c r="R304" s="117">
        <f>SUM(R305:R306)</f>
        <v>0</v>
      </c>
      <c r="T304" s="118">
        <f>SUM(T305:T306)</f>
        <v>0</v>
      </c>
      <c r="AR304" s="113" t="s">
        <v>147</v>
      </c>
      <c r="AT304" s="119" t="s">
        <v>69</v>
      </c>
      <c r="AU304" s="119" t="s">
        <v>75</v>
      </c>
      <c r="AY304" s="113" t="s">
        <v>114</v>
      </c>
      <c r="BK304" s="120">
        <f>SUM(BK305:BK306)</f>
        <v>0</v>
      </c>
    </row>
    <row r="305" spans="2:65" s="1" customFormat="1" ht="16.5" customHeight="1">
      <c r="B305" s="123"/>
      <c r="C305" s="124" t="s">
        <v>443</v>
      </c>
      <c r="D305" s="124" t="s">
        <v>116</v>
      </c>
      <c r="E305" s="125" t="s">
        <v>444</v>
      </c>
      <c r="F305" s="126" t="s">
        <v>442</v>
      </c>
      <c r="G305" s="127" t="s">
        <v>433</v>
      </c>
      <c r="H305" s="128">
        <v>1</v>
      </c>
      <c r="I305" s="206"/>
      <c r="J305" s="129">
        <f>ROUND(I305*H305,2)</f>
        <v>0</v>
      </c>
      <c r="K305" s="130"/>
      <c r="L305" s="28"/>
      <c r="M305" s="131" t="s">
        <v>1</v>
      </c>
      <c r="N305" s="132" t="s">
        <v>35</v>
      </c>
      <c r="O305" s="133">
        <v>0</v>
      </c>
      <c r="P305" s="133">
        <f>O305*H305</f>
        <v>0</v>
      </c>
      <c r="Q305" s="133">
        <v>0</v>
      </c>
      <c r="R305" s="133">
        <f>Q305*H305</f>
        <v>0</v>
      </c>
      <c r="S305" s="133">
        <v>0</v>
      </c>
      <c r="T305" s="134">
        <f>S305*H305</f>
        <v>0</v>
      </c>
      <c r="AR305" s="135" t="s">
        <v>434</v>
      </c>
      <c r="AT305" s="135" t="s">
        <v>116</v>
      </c>
      <c r="AU305" s="135" t="s">
        <v>77</v>
      </c>
      <c r="AY305" s="16" t="s">
        <v>114</v>
      </c>
      <c r="BE305" s="136">
        <f>IF(N305="základní",J305,0)</f>
        <v>0</v>
      </c>
      <c r="BF305" s="136">
        <f>IF(N305="snížená",J305,0)</f>
        <v>0</v>
      </c>
      <c r="BG305" s="136">
        <f>IF(N305="zákl. přenesená",J305,0)</f>
        <v>0</v>
      </c>
      <c r="BH305" s="136">
        <f>IF(N305="sníž. přenesená",J305,0)</f>
        <v>0</v>
      </c>
      <c r="BI305" s="136">
        <f>IF(N305="nulová",J305,0)</f>
        <v>0</v>
      </c>
      <c r="BJ305" s="16" t="s">
        <v>75</v>
      </c>
      <c r="BK305" s="136">
        <f>ROUND(I305*H305,2)</f>
        <v>0</v>
      </c>
      <c r="BL305" s="16" t="s">
        <v>434</v>
      </c>
      <c r="BM305" s="135" t="s">
        <v>445</v>
      </c>
    </row>
    <row r="306" spans="2:65" s="1" customFormat="1" ht="12">
      <c r="B306" s="28"/>
      <c r="D306" s="137" t="s">
        <v>122</v>
      </c>
      <c r="F306" s="138" t="s">
        <v>442</v>
      </c>
      <c r="I306" s="207"/>
      <c r="L306" s="28"/>
      <c r="M306" s="139"/>
      <c r="T306" s="52"/>
      <c r="AT306" s="16" t="s">
        <v>122</v>
      </c>
      <c r="AU306" s="16" t="s">
        <v>77</v>
      </c>
    </row>
    <row r="307" spans="2:65" s="11" customFormat="1" ht="22.75" customHeight="1">
      <c r="B307" s="112"/>
      <c r="D307" s="113" t="s">
        <v>69</v>
      </c>
      <c r="E307" s="121" t="s">
        <v>446</v>
      </c>
      <c r="F307" s="121" t="s">
        <v>447</v>
      </c>
      <c r="I307" s="212"/>
      <c r="J307" s="122">
        <f>BK307</f>
        <v>0</v>
      </c>
      <c r="L307" s="112"/>
      <c r="M307" s="116"/>
      <c r="P307" s="117">
        <f>SUM(P308:P309)</f>
        <v>0</v>
      </c>
      <c r="R307" s="117">
        <f>SUM(R308:R309)</f>
        <v>0</v>
      </c>
      <c r="T307" s="118">
        <f>SUM(T308:T309)</f>
        <v>0</v>
      </c>
      <c r="AR307" s="113" t="s">
        <v>147</v>
      </c>
      <c r="AT307" s="119" t="s">
        <v>69</v>
      </c>
      <c r="AU307" s="119" t="s">
        <v>75</v>
      </c>
      <c r="AY307" s="113" t="s">
        <v>114</v>
      </c>
      <c r="BK307" s="120">
        <f>SUM(BK308:BK309)</f>
        <v>0</v>
      </c>
    </row>
    <row r="308" spans="2:65" s="1" customFormat="1" ht="16.5" customHeight="1">
      <c r="B308" s="123"/>
      <c r="C308" s="124" t="s">
        <v>448</v>
      </c>
      <c r="D308" s="124" t="s">
        <v>116</v>
      </c>
      <c r="E308" s="125" t="s">
        <v>449</v>
      </c>
      <c r="F308" s="126" t="s">
        <v>447</v>
      </c>
      <c r="G308" s="127" t="s">
        <v>433</v>
      </c>
      <c r="H308" s="128">
        <v>1</v>
      </c>
      <c r="I308" s="206"/>
      <c r="J308" s="129">
        <f>ROUND(I308*H308,2)</f>
        <v>0</v>
      </c>
      <c r="K308" s="130"/>
      <c r="L308" s="28"/>
      <c r="M308" s="131" t="s">
        <v>1</v>
      </c>
      <c r="N308" s="132" t="s">
        <v>35</v>
      </c>
      <c r="O308" s="133">
        <v>0</v>
      </c>
      <c r="P308" s="133">
        <f>O308*H308</f>
        <v>0</v>
      </c>
      <c r="Q308" s="133">
        <v>0</v>
      </c>
      <c r="R308" s="133">
        <f>Q308*H308</f>
        <v>0</v>
      </c>
      <c r="S308" s="133">
        <v>0</v>
      </c>
      <c r="T308" s="134">
        <f>S308*H308</f>
        <v>0</v>
      </c>
      <c r="AR308" s="135" t="s">
        <v>434</v>
      </c>
      <c r="AT308" s="135" t="s">
        <v>116</v>
      </c>
      <c r="AU308" s="135" t="s">
        <v>77</v>
      </c>
      <c r="AY308" s="16" t="s">
        <v>114</v>
      </c>
      <c r="BE308" s="136">
        <f>IF(N308="základní",J308,0)</f>
        <v>0</v>
      </c>
      <c r="BF308" s="136">
        <f>IF(N308="snížená",J308,0)</f>
        <v>0</v>
      </c>
      <c r="BG308" s="136">
        <f>IF(N308="zákl. přenesená",J308,0)</f>
        <v>0</v>
      </c>
      <c r="BH308" s="136">
        <f>IF(N308="sníž. přenesená",J308,0)</f>
        <v>0</v>
      </c>
      <c r="BI308" s="136">
        <f>IF(N308="nulová",J308,0)</f>
        <v>0</v>
      </c>
      <c r="BJ308" s="16" t="s">
        <v>75</v>
      </c>
      <c r="BK308" s="136">
        <f>ROUND(I308*H308,2)</f>
        <v>0</v>
      </c>
      <c r="BL308" s="16" t="s">
        <v>434</v>
      </c>
      <c r="BM308" s="135" t="s">
        <v>450</v>
      </c>
    </row>
    <row r="309" spans="2:65" s="1" customFormat="1" ht="12">
      <c r="B309" s="28"/>
      <c r="D309" s="137" t="s">
        <v>122</v>
      </c>
      <c r="F309" s="138" t="s">
        <v>447</v>
      </c>
      <c r="I309" s="207"/>
      <c r="L309" s="28"/>
      <c r="M309" s="168"/>
      <c r="N309" s="169"/>
      <c r="O309" s="169"/>
      <c r="P309" s="169"/>
      <c r="Q309" s="169"/>
      <c r="R309" s="169"/>
      <c r="S309" s="169"/>
      <c r="T309" s="170"/>
      <c r="AT309" s="16" t="s">
        <v>122</v>
      </c>
      <c r="AU309" s="16" t="s">
        <v>77</v>
      </c>
    </row>
    <row r="310" spans="2:65" s="1" customFormat="1" ht="7" customHeight="1">
      <c r="B310" s="40"/>
      <c r="C310" s="41"/>
      <c r="D310" s="41"/>
      <c r="E310" s="41"/>
      <c r="F310" s="41"/>
      <c r="G310" s="41"/>
      <c r="H310" s="41"/>
      <c r="I310" s="41"/>
      <c r="J310" s="41"/>
      <c r="K310" s="41"/>
      <c r="L310" s="28"/>
    </row>
  </sheetData>
  <autoFilter ref="C126:K309" xr:uid="{00000000-0009-0000-0000-000001000000}"/>
  <mergeCells count="6">
    <mergeCell ref="L2:V2"/>
    <mergeCell ref="E7:H7"/>
    <mergeCell ref="E16:H16"/>
    <mergeCell ref="E25:H25"/>
    <mergeCell ref="E85:H85"/>
    <mergeCell ref="E119:H11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2024-012 - Oprava stodoly...</vt:lpstr>
      <vt:lpstr>'2024-012 - Oprava stodoly...'!Názvy_tisku</vt:lpstr>
      <vt:lpstr>'Rekapitulace stavby'!Názvy_tisku</vt:lpstr>
      <vt:lpstr>'2024-012 - Oprava stodoly...'!Oblast_tisku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Valová</dc:creator>
  <cp:lastModifiedBy>Marie Harantová</cp:lastModifiedBy>
  <dcterms:created xsi:type="dcterms:W3CDTF">2024-02-26T08:25:42Z</dcterms:created>
  <dcterms:modified xsi:type="dcterms:W3CDTF">2024-03-04T09:20:58Z</dcterms:modified>
</cp:coreProperties>
</file>